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activeTab="1"/>
  </bookViews>
  <sheets>
    <sheet name="Tabla de valoración" sheetId="1" r:id="rId1"/>
    <sheet name="Matriz" sheetId="2" r:id="rId2"/>
    <sheet name="Hoja1" sheetId="3" r:id="rId3"/>
  </sheets>
  <definedNames>
    <definedName name="_xlfn.IFERROR" hidden="1">#NAME?</definedName>
    <definedName name="_xlfn.SINGLE" hidden="1">#NAME?</definedName>
    <definedName name="_xlnm.Print_Area" localSheetId="1">'Matriz'!$A$1:$Y$18</definedName>
    <definedName name="FUENTE" localSheetId="1">#REF!</definedName>
    <definedName name="FUENTE">#REF!</definedName>
    <definedName name="Hoja_1_de_1" localSheetId="1">#REF!</definedName>
    <definedName name="Hoja_1_de_1">#REF!</definedName>
    <definedName name="hojka" comment="criterios">#REF!</definedName>
    <definedName name="listado" localSheetId="1" comment="criterios">#REF!</definedName>
    <definedName name="listado" comment="criterios">#REF!</definedName>
    <definedName name="listado1" localSheetId="1" comment="criterios">#REF!</definedName>
    <definedName name="listado1" comment="criterios">#REF!</definedName>
    <definedName name="listadoGMP" localSheetId="1" comment="criterios">#REF!</definedName>
    <definedName name="listadoGMP" comment="criterios">#REF!</definedName>
    <definedName name="MATRIZ_RAM" localSheetId="1">#REF!</definedName>
    <definedName name="MATRIZ_RAM">#REF!</definedName>
    <definedName name="mENSUAL" localSheetId="1">#REF!</definedName>
    <definedName name="mENSUAL">#REF!</definedName>
    <definedName name="_xlnm.Print_Titles" localSheetId="1">'Matriz'!$1:$8</definedName>
    <definedName name="VALORACION_RAM" localSheetId="1">#REF!</definedName>
    <definedName name="VALORACION_RAM">#REF!</definedName>
    <definedName name="Valoracion_RAMVAL" localSheetId="1">#REF!</definedName>
    <definedName name="Valoracion_RAMVAL">#REF!</definedName>
  </definedNames>
  <calcPr fullCalcOnLoad="1"/>
</workbook>
</file>

<file path=xl/comments1.xml><?xml version="1.0" encoding="utf-8"?>
<comments xmlns="http://schemas.openxmlformats.org/spreadsheetml/2006/main">
  <authors>
    <author>Gustavo Martinez</author>
  </authors>
  <commentList>
    <comment ref="G31" authorId="0">
      <text>
        <r>
          <rPr>
            <b/>
            <sz val="9"/>
            <rFont val="Tahoma"/>
            <family val="2"/>
          </rPr>
          <t>Gustavo Martinez:</t>
        </r>
        <r>
          <rPr>
            <sz val="9"/>
            <rFont val="Tahoma"/>
            <family val="2"/>
          </rPr>
          <t xml:space="preserve">
No Existe y no Documentado   0% 
Si existe y no documentado 50%
Existe y documentado 75%
</t>
        </r>
      </text>
    </comment>
  </commentList>
</comments>
</file>

<file path=xl/comments2.xml><?xml version="1.0" encoding="utf-8"?>
<comments xmlns="http://schemas.openxmlformats.org/spreadsheetml/2006/main">
  <authors>
    <author>Gustavo Martinez</author>
  </authors>
  <commentList>
    <comment ref="Q7" authorId="0">
      <text>
        <r>
          <rPr>
            <b/>
            <sz val="9"/>
            <rFont val="Tahoma"/>
            <family val="2"/>
          </rPr>
          <t>Gustavo Martínez:</t>
        </r>
        <r>
          <rPr>
            <sz val="9"/>
            <rFont val="Tahoma"/>
            <family val="2"/>
          </rPr>
          <t xml:space="preserve">
No Existe y no Documentado   0% 
Si existe y no documentado 50%
Existe y documentado 75%
</t>
        </r>
      </text>
    </comment>
  </commentList>
</comments>
</file>

<file path=xl/sharedStrings.xml><?xml version="1.0" encoding="utf-8"?>
<sst xmlns="http://schemas.openxmlformats.org/spreadsheetml/2006/main" count="316" uniqueCount="158">
  <si>
    <t>Nombre del área / proceso</t>
  </si>
  <si>
    <t>Líder del área / proceso</t>
  </si>
  <si>
    <t xml:space="preserve">Nombre del  área </t>
  </si>
  <si>
    <t>Código del riesgo</t>
  </si>
  <si>
    <t>Nombre del riesgo</t>
  </si>
  <si>
    <t xml:space="preserve">Descripción </t>
  </si>
  <si>
    <t>Clasificación</t>
  </si>
  <si>
    <t xml:space="preserve">Causas </t>
  </si>
  <si>
    <t xml:space="preserve">Consecuencias </t>
  </si>
  <si>
    <t>Existe control?</t>
  </si>
  <si>
    <t>Descripción del control</t>
  </si>
  <si>
    <t>Frecuencia del control</t>
  </si>
  <si>
    <t xml:space="preserve">Responsable </t>
  </si>
  <si>
    <t>Riesgo Residual</t>
  </si>
  <si>
    <t>Tratamiento</t>
  </si>
  <si>
    <t xml:space="preserve">Nivel </t>
  </si>
  <si>
    <t>SI</t>
  </si>
  <si>
    <t>NO</t>
  </si>
  <si>
    <t>Riesgo de cumplimiento</t>
  </si>
  <si>
    <t xml:space="preserve">VALORACIÓN DE LA FRECUENCIA DE LOS RIESGOS </t>
  </si>
  <si>
    <t>Frecuencia- probailidad</t>
  </si>
  <si>
    <t xml:space="preserve">Calificación </t>
  </si>
  <si>
    <t>Valoración</t>
  </si>
  <si>
    <t>Baja</t>
  </si>
  <si>
    <t>Media</t>
  </si>
  <si>
    <t>Alta</t>
  </si>
  <si>
    <t>Leve</t>
  </si>
  <si>
    <t>Moderado</t>
  </si>
  <si>
    <t>Prob/ Frec</t>
  </si>
  <si>
    <t>Calificación</t>
  </si>
  <si>
    <t>Probabilidad</t>
  </si>
  <si>
    <t>VALORACIÓN DE IMPACTO DE LOS RIESGOS</t>
  </si>
  <si>
    <t>Gravedad- impacto</t>
  </si>
  <si>
    <t>Impacto</t>
  </si>
  <si>
    <t>Valor</t>
  </si>
  <si>
    <t>Valor Nivel</t>
  </si>
  <si>
    <t>Catastrófico</t>
  </si>
  <si>
    <t>NIVEL RIESGO INHERENTE</t>
  </si>
  <si>
    <t>Probabilidad * impacto</t>
  </si>
  <si>
    <t>Aceptable</t>
  </si>
  <si>
    <t>Tolerable</t>
  </si>
  <si>
    <t>Importante</t>
  </si>
  <si>
    <t>Inaceptable</t>
  </si>
  <si>
    <t>Inherente</t>
  </si>
  <si>
    <t>Menor o igual a 5</t>
  </si>
  <si>
    <t>Mayor o igual a 5 y menor o igual  a 10</t>
  </si>
  <si>
    <t>Mayor a 40</t>
  </si>
  <si>
    <t>Evitar el riesgo</t>
  </si>
  <si>
    <t>Reducir el riesgo</t>
  </si>
  <si>
    <t>Compartir el riesgo</t>
  </si>
  <si>
    <t>Transferir el riesgo</t>
  </si>
  <si>
    <t>Asumir el riesgo</t>
  </si>
  <si>
    <t>Control documentado</t>
  </si>
  <si>
    <t>Valoración control</t>
  </si>
  <si>
    <t>Valoración riesgo inherente</t>
  </si>
  <si>
    <t>Mayor a 10 y menor o igual 20</t>
  </si>
  <si>
    <t>Mayor a 30 y menor o igual a 40</t>
  </si>
  <si>
    <t>Riesgo de tecnología</t>
  </si>
  <si>
    <t>Riesgo estratégico</t>
  </si>
  <si>
    <t>Riesgo de corrupción</t>
  </si>
  <si>
    <t>Riesgo financiero</t>
  </si>
  <si>
    <t>Riesgo operativo</t>
  </si>
  <si>
    <t>Valoración del riesgo residual</t>
  </si>
  <si>
    <t>Permanente</t>
  </si>
  <si>
    <t>Identificación del riesgo</t>
  </si>
  <si>
    <t>Valoración del riesgo</t>
  </si>
  <si>
    <t>Nivel</t>
  </si>
  <si>
    <t>Probabilidad / frecuencia</t>
  </si>
  <si>
    <t>Impacto/gravedad</t>
  </si>
  <si>
    <t>IMPACTO/GRAVEDAD</t>
  </si>
  <si>
    <t>Valoración del impacto del riesgo</t>
  </si>
  <si>
    <t>Escala</t>
  </si>
  <si>
    <t>Descripción</t>
  </si>
  <si>
    <t>Fre * Imp</t>
  </si>
  <si>
    <t>Gravedad</t>
  </si>
  <si>
    <t>Noderada</t>
  </si>
  <si>
    <t>Catastrófica</t>
  </si>
  <si>
    <t>Frecuencia</t>
  </si>
  <si>
    <t>Moderado
(15)</t>
  </si>
  <si>
    <t>Importante
(30)</t>
  </si>
  <si>
    <t>Inaceptable
(60)</t>
  </si>
  <si>
    <t>Tolerable
(10)</t>
  </si>
  <si>
    <t>Moderado
(20)</t>
  </si>
  <si>
    <t>Importante
(40)</t>
  </si>
  <si>
    <t>Aceptable
(5)</t>
  </si>
  <si>
    <t>MAPA DE CALOR</t>
  </si>
  <si>
    <t>Riesgo absoluto / inherente</t>
  </si>
  <si>
    <t>B.7 R001</t>
  </si>
  <si>
    <t>B.7 R002</t>
  </si>
  <si>
    <t>B.7 R003</t>
  </si>
  <si>
    <t>B.7 R004</t>
  </si>
  <si>
    <t>B.7 R005</t>
  </si>
  <si>
    <t>B.7 R006</t>
  </si>
  <si>
    <t>Riesgo de imagen</t>
  </si>
  <si>
    <t>Impacto/ Gravedad</t>
  </si>
  <si>
    <t>Incumplimiento al cronograma de mantenimiento hospitalario de la entidad</t>
  </si>
  <si>
    <t>Mensual</t>
  </si>
  <si>
    <t>JORGE SALAMANCA OTERO</t>
  </si>
  <si>
    <t>AMBIENTE FISICO Y GESTION DE LA TECNOLOGIA</t>
  </si>
  <si>
    <t>No presentación de manera oportuna de informes de ley que le correspondan a esta dependencia de acuerdo con la normatividad vigente</t>
  </si>
  <si>
    <t>Posibles aumento de fallas en los equipos biomédicos y deterioro de la infraestructura de la entidad</t>
  </si>
  <si>
    <t>Profesional ambiente físico/ jefes dependencias biomédica, sistemas y mantenimiento</t>
  </si>
  <si>
    <t>Personal con inexperiencia y capacidad para adelantar las labores de mantenimiento en la entidad</t>
  </si>
  <si>
    <t>Incumplimiento en la presentación de Informes de Ley propios de la dependencia de Ambiente Físico y Gestión de la Tecnología</t>
  </si>
  <si>
    <t>No adelantar las actividades de mantenimiento programadas en el cronograma de mantenimiento de la entidad</t>
  </si>
  <si>
    <t>Seguimiento de avance de ejecución del cronograma de mantenimiento de las dependencias encargadas de realizar el mantenimiento en la entidad</t>
  </si>
  <si>
    <t xml:space="preserve">No implementación de medidas de control para evitar pérdidas de información en la oficina de oficina de Ambiente Físico y Gestión Tecnológica </t>
  </si>
  <si>
    <t xml:space="preserve">Pérdida de confidencialidad y disponibilidad de la información, afectación en la oportunidad de toma de decisiones </t>
  </si>
  <si>
    <t xml:space="preserve">Adecuado sistema de seguridad de los documentos de la oficina, establecer contraseñas para el acceso a computadores y perfiles para el personal . </t>
  </si>
  <si>
    <t xml:space="preserve">Incumplimiento a las actividades de mantenimiento establecidas en el Cronograma de Mantenimiento de la entidad </t>
  </si>
  <si>
    <t>Subdirección administrativa /profesional ambiente físico/ coordinador mantenimiento empresa Mia</t>
  </si>
  <si>
    <t>Incumplimiento en la normatividad que regula el mantenimiento hospitalario</t>
  </si>
  <si>
    <t xml:space="preserve">Incorporar personal a mantenimiento de manera inadecuada sin un procedimiento adecuado para escoger personal capacitado o mantenerlo sin que cumpla requisitos de competencias </t>
  </si>
  <si>
    <t xml:space="preserve">Pérdida de la información de gestión de la oficina de Ambiente Físico y Gestión Tecnológica </t>
  </si>
  <si>
    <t>Elaborar monograma de normas que aplican a la dependencia para su cumplimiento</t>
  </si>
  <si>
    <t>B.7 R007</t>
  </si>
  <si>
    <t>Falta de insumos necesario y suficientes para adelantar la labor de limpieza en la entidad</t>
  </si>
  <si>
    <t xml:space="preserve">Profesional de oficina de Ambiente Físico y Gestión Tecnológica </t>
  </si>
  <si>
    <t>Posibles sanciones por parte de los entes de control, deterioro de la credibilidad institucional, incumplimiento en el plan de acción de la entidad</t>
  </si>
  <si>
    <t>Reclutamiento de personal capacitado para mantenimiento, realizar capacitaciones al personal</t>
  </si>
  <si>
    <t>Gerencia, Subdirección administrativa, Recursos humanos, Profesional de ambiente físico</t>
  </si>
  <si>
    <t>Demora en la presentación de los informes de ley correspondientes</t>
  </si>
  <si>
    <t>Poca seguridad en la documentación de la oficina, filtración de información y perdida de la misma, falta de backup en los equipos de computo</t>
  </si>
  <si>
    <t>No contar con los insumos que se requieren para ejecutar las labores de aseo y desinfección en las diferentes dependencias de la entidad</t>
  </si>
  <si>
    <t xml:space="preserve">No contar con una planificación de elementos e insumos requeridos para adelantar la labor de aseo en la E.S.E. Hospital San Jerónimo de Montería </t>
  </si>
  <si>
    <t>Barrido, limpieza recolección, transporte de la dependencias se verá afectado por un servicio de aseo ineficiente</t>
  </si>
  <si>
    <t>Profesional de Ambiente físico, empresa de mantenimiento</t>
  </si>
  <si>
    <t>Planificación de elementos necesario para adelantar las labores de limpieza y desinfección adecuadamente en la entidad</t>
  </si>
  <si>
    <t>Semanal</t>
  </si>
  <si>
    <t xml:space="preserve">Adelantar actividades de mantenimiento por personal poco capacitado lo cual incide en la calidad del mantenimiento que se realiza en la entidad </t>
  </si>
  <si>
    <t xml:space="preserve">Inadecuadas herramientas de trabajo para adelantar las labores de mantenimiento en la entidad </t>
  </si>
  <si>
    <t>B.7 R008</t>
  </si>
  <si>
    <t>Demora en la atención de las solicitudes de mantenimiento que realizan las dependencias de la entidad</t>
  </si>
  <si>
    <t xml:space="preserve">Falta de personal suficiente para atender la labor de mantenimiento, disponibilidad del personal por estar realizando otras labores, falta de personal capacitado para realizar la labor solicitada, falta de insumos y repuestos </t>
  </si>
  <si>
    <t>Realizar labores que no correspondan a la actividad del mantenimiento hospitalario</t>
  </si>
  <si>
    <t>B.7 R009</t>
  </si>
  <si>
    <t xml:space="preserve">Se debe verificar los protocolos de mantenimiento establecidos por el fabricante para cada equipo y/o computo antes de efectuar el mantenimiento </t>
  </si>
  <si>
    <t>Realizar labores de mantenimiento preventivo sin el cumplimiento de los protocolos establecidos por el fabricante para cada equipo biomédico y/o equipos de computo</t>
  </si>
  <si>
    <t xml:space="preserve">Falta de conocimiento de las normas que regulan la materia de mantenimiento hospitalario, no elaborar informes, demoras en su presentación, falta de información para la elaboración de los informes </t>
  </si>
  <si>
    <t xml:space="preserve"> Aumento en fallas de equipos e instalaciones, aumentando tiempo muerto de equipos y/o paro de este, gastos por imprevistos y disminución de la calidad de la prestación del servicio de salud .  </t>
  </si>
  <si>
    <t xml:space="preserve">Planificación de fechas de presentación de informes que se deban entregar, asignación de elaboración de informes a personal capacitado </t>
  </si>
  <si>
    <t>Falta de herramientas para adelantar labores de mantenimiento no adecuadamente por parte del personal de mantenimiento</t>
  </si>
  <si>
    <t>Falta de planificación de herramientas necesarias para adelantar la labor de mantenimiento adecuada y eficientemente</t>
  </si>
  <si>
    <t>Labores de mantenimiento inadecuados, perdida de tiempo por funcionarios de mantenimiento, mayor gasto de recursos económicos</t>
  </si>
  <si>
    <t>los llamados se realizan por correo electrónico los cuales son atendidos de manera inmediata por parte del personal de mantenimiento</t>
  </si>
  <si>
    <t>Profesional de ambiente físico, coordinador de empresa mía</t>
  </si>
  <si>
    <t>No tener actualizada la hoja de vida de equipos biomédicos y cómputos para un adecuado mantenimiento que permita la prolongación de su vida útil</t>
  </si>
  <si>
    <t>Mantenimientos inadecuados, aumento de fallas en los equipos perdida de la garantía de los equipos, perdidas económicas</t>
  </si>
  <si>
    <t>Cronograma de mantenimiento, hoja de vida de equipos, realización periódica de mantenimiento, técnico encargado para mantenimiento</t>
  </si>
  <si>
    <t>profesional de Ambiente físico, profesional de mantenimiento biomédico</t>
  </si>
  <si>
    <t>Verificación de actividades que realiza el área de mantenimiento para adquirir herramientas adecuadas para adelantar labores de mantenimiento</t>
  </si>
  <si>
    <t>No atender los llamados que realizan las dependencias cuando se presentan fallas en equipos médicos, industriales, muebles e infraestructura de su dependencia</t>
  </si>
  <si>
    <t>Demora en restablecer las fallas presentadas, afecta la prestación del servicio de salud, perdidas económicas por no prestación del servicio de salud, disminución de la vida útil de la dotación hospitalaria por mantenimiento ineficientes</t>
  </si>
  <si>
    <t>Mapa de riesgo 
Hospital San Jerónimo de Montería 
Vigencia 2023</t>
  </si>
  <si>
    <t>Código: C.6.FOR.OO3</t>
  </si>
  <si>
    <t xml:space="preserve">Versión:01 </t>
  </si>
  <si>
    <t>Fecha: Diciembre de 2018</t>
  </si>
  <si>
    <t>Aprobado por: Gestión de la calidad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</si>
</sst>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_-;\-* #,##0.00\ _€_-;_-* &quot;-&quot;??\ _€_-;_-@_-"/>
    <numFmt numFmtId="171" formatCode="0.0"/>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1">
    <font>
      <sz val="11"/>
      <color theme="1"/>
      <name val="Calibri"/>
      <family val="2"/>
    </font>
    <font>
      <sz val="11"/>
      <color indexed="8"/>
      <name val="Calibri"/>
      <family val="2"/>
    </font>
    <font>
      <sz val="9"/>
      <name val="Tahoma"/>
      <family val="2"/>
    </font>
    <font>
      <b/>
      <sz val="9"/>
      <name val="Tahoma"/>
      <family val="2"/>
    </font>
    <font>
      <sz val="11"/>
      <name val="Calibri Light"/>
      <family val="2"/>
    </font>
    <font>
      <sz val="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Calibri"/>
      <family val="2"/>
    </font>
    <font>
      <sz val="11"/>
      <color indexed="8"/>
      <name val="Calibri Light"/>
      <family val="2"/>
    </font>
    <font>
      <b/>
      <sz val="11"/>
      <color indexed="8"/>
      <name val="Calibri Light"/>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11"/>
      <color rgb="FF000000"/>
      <name val="Calibri"/>
      <family val="2"/>
    </font>
    <font>
      <sz val="11"/>
      <color theme="1"/>
      <name val="Calibri Light"/>
      <family val="2"/>
    </font>
    <font>
      <b/>
      <sz val="11"/>
      <color theme="1"/>
      <name val="Calibri Light"/>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theme="6"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4999699890613556"/>
      </left>
      <right style="thin">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thin">
        <color theme="0" tint="-0.4999699890613556"/>
      </top>
      <bottom/>
    </border>
    <border>
      <left style="thin"/>
      <right/>
      <top style="thin"/>
      <bottom style="thin"/>
    </border>
    <border>
      <left/>
      <right style="thin"/>
      <top style="thin"/>
      <bottom style="thin"/>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border>
    <border>
      <left style="thin">
        <color theme="0" tint="-0.4999699890613556"/>
      </left>
      <right/>
      <top/>
      <bottom/>
    </border>
    <border>
      <left style="thin">
        <color theme="0" tint="-0.4999699890613556"/>
      </left>
      <right/>
      <top/>
      <bottom style="thin">
        <color theme="0" tint="-0.4999699890613556"/>
      </bottom>
    </border>
    <border>
      <left/>
      <right/>
      <top/>
      <bottom style="thin">
        <color theme="0" tint="-0.4999699890613556"/>
      </bottom>
    </border>
    <border>
      <left style="thin">
        <color theme="0" tint="-0.4999699890613556"/>
      </left>
      <right style="thin">
        <color theme="0" tint="-0.4999699890613556"/>
      </right>
      <top style="thin">
        <color theme="0" tint="-0.4999699890613556"/>
      </top>
      <bottom/>
    </border>
    <border>
      <left/>
      <right/>
      <top style="thin">
        <color theme="0" tint="-0.4999699890613556"/>
      </top>
      <bottom style="medium">
        <color theme="0" tint="-0.4999699890613556"/>
      </bottom>
    </border>
    <border>
      <left>
        <color indexed="63"/>
      </left>
      <right style="thin">
        <color theme="0" tint="-0.4999699890613556"/>
      </right>
      <top>
        <color indexed="63"/>
      </top>
      <bottom style="thin">
        <color theme="0" tint="-0.499969989061355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0"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165">
    <xf numFmtId="0" fontId="0" fillId="0" borderId="0" xfId="0" applyFont="1" applyAlignment="1">
      <alignment/>
    </xf>
    <xf numFmtId="0" fontId="0" fillId="0" borderId="0" xfId="0" applyAlignment="1">
      <alignment horizontal="center"/>
    </xf>
    <xf numFmtId="0" fontId="0" fillId="33" borderId="10" xfId="0" applyFill="1" applyBorder="1" applyAlignment="1">
      <alignment/>
    </xf>
    <xf numFmtId="0" fontId="0" fillId="34" borderId="10" xfId="0" applyFill="1" applyBorder="1" applyAlignment="1">
      <alignment/>
    </xf>
    <xf numFmtId="0" fontId="0" fillId="35" borderId="10" xfId="0" applyFill="1" applyBorder="1" applyAlignment="1">
      <alignment/>
    </xf>
    <xf numFmtId="0" fontId="0" fillId="36" borderId="10" xfId="0" applyFill="1" applyBorder="1" applyAlignment="1">
      <alignment/>
    </xf>
    <xf numFmtId="0" fontId="0" fillId="0" borderId="0" xfId="0" applyBorder="1" applyAlignment="1">
      <alignment/>
    </xf>
    <xf numFmtId="0" fontId="0" fillId="0" borderId="10" xfId="0" applyBorder="1" applyAlignment="1">
      <alignment horizontal="center" vertical="center" wrapText="1"/>
    </xf>
    <xf numFmtId="0" fontId="0" fillId="0" borderId="10"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horizontal="center" wrapText="1"/>
    </xf>
    <xf numFmtId="0" fontId="0" fillId="0" borderId="10" xfId="0" applyBorder="1" applyAlignment="1">
      <alignment horizontal="center"/>
    </xf>
    <xf numFmtId="0" fontId="0" fillId="0" borderId="0" xfId="0" applyBorder="1" applyAlignment="1">
      <alignment horizontal="center"/>
    </xf>
    <xf numFmtId="0" fontId="46" fillId="0" borderId="0" xfId="0" applyFont="1" applyAlignment="1">
      <alignment/>
    </xf>
    <xf numFmtId="0" fontId="0" fillId="0" borderId="10" xfId="0" applyBorder="1" applyAlignment="1">
      <alignment horizontal="center"/>
    </xf>
    <xf numFmtId="0" fontId="0" fillId="0" borderId="0" xfId="0" applyAlignment="1">
      <alignment horizontal="right"/>
    </xf>
    <xf numFmtId="0" fontId="46" fillId="0" borderId="0" xfId="0" applyFont="1" applyAlignment="1">
      <alignment horizontal="right"/>
    </xf>
    <xf numFmtId="0" fontId="46" fillId="0" borderId="0" xfId="0" applyFont="1" applyAlignment="1">
      <alignment horizontal="right"/>
    </xf>
    <xf numFmtId="0" fontId="0" fillId="0" borderId="0" xfId="0"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37" borderId="10" xfId="0" applyFill="1" applyBorder="1" applyAlignment="1">
      <alignment/>
    </xf>
    <xf numFmtId="0" fontId="46" fillId="0" borderId="0" xfId="0" applyFont="1" applyAlignment="1">
      <alignment horizontal="justify" vertical="center"/>
    </xf>
    <xf numFmtId="0" fontId="0" fillId="0" borderId="0" xfId="0" applyAlignment="1">
      <alignment horizontal="justify" vertical="center"/>
    </xf>
    <xf numFmtId="0" fontId="0" fillId="0" borderId="0" xfId="0" applyAlignment="1">
      <alignment horizontal="center" vertical="center" wrapText="1"/>
    </xf>
    <xf numFmtId="0" fontId="46" fillId="0" borderId="0" xfId="0" applyFont="1" applyFill="1" applyBorder="1" applyAlignment="1">
      <alignment horizontal="right"/>
    </xf>
    <xf numFmtId="0" fontId="46" fillId="0" borderId="0" xfId="0" applyFont="1" applyFill="1" applyBorder="1" applyAlignment="1">
      <alignment/>
    </xf>
    <xf numFmtId="0" fontId="0" fillId="0" borderId="0" xfId="0" applyFont="1" applyAlignment="1">
      <alignment horizontal="right"/>
    </xf>
    <xf numFmtId="0" fontId="0" fillId="0" borderId="0" xfId="0" applyFont="1" applyAlignment="1">
      <alignment/>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Border="1" applyAlignment="1">
      <alignment horizontal="center"/>
    </xf>
    <xf numFmtId="0" fontId="0" fillId="0" borderId="12" xfId="0" applyFill="1" applyBorder="1" applyAlignment="1">
      <alignment horizontal="center"/>
    </xf>
    <xf numFmtId="0" fontId="0" fillId="38" borderId="12" xfId="0" applyFill="1" applyBorder="1" applyAlignment="1">
      <alignment horizontal="center" vertical="center"/>
    </xf>
    <xf numFmtId="0" fontId="0" fillId="0" borderId="12" xfId="0" applyFill="1" applyBorder="1" applyAlignment="1">
      <alignment horizontal="center" vertical="center"/>
    </xf>
    <xf numFmtId="0" fontId="0" fillId="0" borderId="12" xfId="0" applyBorder="1" applyAlignment="1">
      <alignment horizontal="center" vertical="center"/>
    </xf>
    <xf numFmtId="0" fontId="47" fillId="21" borderId="12" xfId="0" applyFont="1" applyFill="1" applyBorder="1" applyAlignment="1">
      <alignment horizontal="center" vertical="center" wrapText="1"/>
    </xf>
    <xf numFmtId="0" fontId="47" fillId="21" borderId="12" xfId="0" applyFont="1" applyFill="1" applyBorder="1" applyAlignment="1">
      <alignment horizontal="center" vertical="center"/>
    </xf>
    <xf numFmtId="0" fontId="47" fillId="0" borderId="12" xfId="0" applyFont="1" applyBorder="1" applyAlignment="1">
      <alignment horizontal="center" vertical="center"/>
    </xf>
    <xf numFmtId="0" fontId="0" fillId="0" borderId="0" xfId="0" applyFill="1" applyAlignment="1">
      <alignment/>
    </xf>
    <xf numFmtId="0" fontId="47" fillId="0" borderId="0" xfId="0" applyFont="1" applyFill="1" applyBorder="1" applyAlignment="1">
      <alignment vertical="center" wrapText="1"/>
    </xf>
    <xf numFmtId="0" fontId="0" fillId="33" borderId="12" xfId="0" applyFill="1" applyBorder="1" applyAlignment="1">
      <alignment/>
    </xf>
    <xf numFmtId="0" fontId="0" fillId="34" borderId="12" xfId="0" applyFill="1" applyBorder="1" applyAlignment="1">
      <alignment/>
    </xf>
    <xf numFmtId="0" fontId="0" fillId="35" borderId="12" xfId="0" applyFill="1" applyBorder="1" applyAlignment="1">
      <alignment/>
    </xf>
    <xf numFmtId="0" fontId="0" fillId="37" borderId="12" xfId="0" applyFill="1" applyBorder="1" applyAlignment="1">
      <alignment/>
    </xf>
    <xf numFmtId="0" fontId="0" fillId="36" borderId="12" xfId="0" applyFill="1" applyBorder="1" applyAlignment="1">
      <alignment/>
    </xf>
    <xf numFmtId="9" fontId="0" fillId="0" borderId="12" xfId="0" applyNumberFormat="1" applyBorder="1" applyAlignment="1">
      <alignment horizontal="center" vertical="center"/>
    </xf>
    <xf numFmtId="0" fontId="0" fillId="0" borderId="0" xfId="0" applyFill="1" applyBorder="1" applyAlignment="1">
      <alignment vertical="center"/>
    </xf>
    <xf numFmtId="0" fontId="0" fillId="36" borderId="12" xfId="0" applyFill="1" applyBorder="1" applyAlignment="1">
      <alignment horizontal="center" vertical="center"/>
    </xf>
    <xf numFmtId="0" fontId="0" fillId="35" borderId="12" xfId="0" applyFill="1" applyBorder="1" applyAlignment="1">
      <alignment horizontal="center" vertical="center"/>
    </xf>
    <xf numFmtId="0" fontId="0" fillId="33" borderId="12" xfId="0" applyFill="1" applyBorder="1" applyAlignment="1">
      <alignment horizontal="center" vertical="center"/>
    </xf>
    <xf numFmtId="0" fontId="45" fillId="0" borderId="0" xfId="0" applyFont="1" applyAlignment="1">
      <alignment vertical="center"/>
    </xf>
    <xf numFmtId="0" fontId="45" fillId="0" borderId="0" xfId="0" applyFont="1" applyAlignment="1">
      <alignment horizontal="center" vertical="center"/>
    </xf>
    <xf numFmtId="0" fontId="45" fillId="0" borderId="13" xfId="0" applyFont="1" applyBorder="1" applyAlignment="1">
      <alignment vertical="center"/>
    </xf>
    <xf numFmtId="0" fontId="45" fillId="0" borderId="13" xfId="0" applyFont="1" applyBorder="1" applyAlignment="1">
      <alignment horizontal="center" vertical="center"/>
    </xf>
    <xf numFmtId="0" fontId="0" fillId="0" borderId="13" xfId="0" applyFill="1" applyBorder="1" applyAlignment="1">
      <alignment horizontal="center" vertical="center"/>
    </xf>
    <xf numFmtId="0" fontId="0" fillId="0" borderId="13" xfId="0" applyFill="1" applyBorder="1" applyAlignment="1">
      <alignment vertical="center"/>
    </xf>
    <xf numFmtId="0" fontId="0" fillId="35" borderId="12" xfId="0" applyFill="1" applyBorder="1" applyAlignment="1">
      <alignment horizontal="center" vertical="center" wrapText="1"/>
    </xf>
    <xf numFmtId="0" fontId="0" fillId="37" borderId="12" xfId="0" applyFill="1" applyBorder="1" applyAlignment="1">
      <alignment horizontal="center" vertical="center" wrapText="1"/>
    </xf>
    <xf numFmtId="0" fontId="0" fillId="36" borderId="12" xfId="0" applyFill="1" applyBorder="1" applyAlignment="1">
      <alignment horizontal="center" vertical="center" wrapText="1"/>
    </xf>
    <xf numFmtId="0" fontId="0" fillId="34" borderId="12"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Font="1" applyAlignment="1">
      <alignment horizontal="center" vertical="center"/>
    </xf>
    <xf numFmtId="0" fontId="0" fillId="0" borderId="0" xfId="0" applyFont="1" applyFill="1" applyBorder="1" applyAlignment="1">
      <alignment horizontal="justify" vertical="center"/>
    </xf>
    <xf numFmtId="0" fontId="48" fillId="38" borderId="12" xfId="0" applyFont="1" applyFill="1" applyBorder="1" applyAlignment="1">
      <alignment horizontal="justify" vertical="center"/>
    </xf>
    <xf numFmtId="0" fontId="0" fillId="0" borderId="0" xfId="0" applyFont="1" applyFill="1" applyBorder="1" applyAlignment="1">
      <alignment horizontal="center" wrapText="1"/>
    </xf>
    <xf numFmtId="0" fontId="46" fillId="0" borderId="0" xfId="0" applyFont="1" applyFill="1" applyBorder="1" applyAlignment="1">
      <alignment vertical="center"/>
    </xf>
    <xf numFmtId="0" fontId="46" fillId="0" borderId="0" xfId="0" applyFont="1" applyFill="1" applyBorder="1" applyAlignment="1">
      <alignment vertical="center" wrapText="1"/>
    </xf>
    <xf numFmtId="0" fontId="46" fillId="0" borderId="0" xfId="0" applyFont="1" applyFill="1" applyBorder="1" applyAlignment="1">
      <alignment horizontal="justify"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lignment horizontal="justify" vertical="center"/>
    </xf>
    <xf numFmtId="0" fontId="0" fillId="0" borderId="0" xfId="0" applyFill="1" applyBorder="1" applyAlignment="1">
      <alignment horizontal="justify" vertical="center"/>
    </xf>
    <xf numFmtId="0" fontId="0" fillId="0" borderId="0" xfId="0" applyFill="1" applyBorder="1" applyAlignment="1">
      <alignment horizontal="center" vertical="center" wrapText="1"/>
    </xf>
    <xf numFmtId="0" fontId="0" fillId="0" borderId="0" xfId="0" applyFill="1" applyBorder="1" applyAlignment="1">
      <alignment horizontal="right"/>
    </xf>
    <xf numFmtId="0" fontId="0" fillId="0" borderId="0" xfId="0" applyFont="1" applyFill="1" applyAlignment="1">
      <alignment horizontal="center" vertical="center"/>
    </xf>
    <xf numFmtId="0" fontId="0" fillId="0" borderId="0" xfId="0" applyFill="1" applyAlignment="1">
      <alignment horizontal="justify" vertical="center"/>
    </xf>
    <xf numFmtId="0" fontId="0" fillId="0" borderId="0" xfId="0" applyFill="1" applyAlignment="1">
      <alignment horizontal="center" vertical="center" wrapText="1"/>
    </xf>
    <xf numFmtId="0" fontId="46" fillId="0" borderId="0" xfId="0" applyFont="1" applyFill="1" applyAlignment="1">
      <alignment horizontal="justify"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12" xfId="0" applyFill="1" applyBorder="1" applyAlignment="1">
      <alignment horizontal="center" vertical="center"/>
    </xf>
    <xf numFmtId="0" fontId="0" fillId="38" borderId="12" xfId="0" applyFill="1" applyBorder="1" applyAlignment="1">
      <alignment horizontal="center" vertical="center"/>
    </xf>
    <xf numFmtId="0" fontId="0" fillId="0" borderId="10" xfId="0" applyBorder="1" applyAlignment="1">
      <alignment horizontal="justify"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Border="1" applyAlignment="1">
      <alignment vertical="center" wrapText="1"/>
    </xf>
    <xf numFmtId="170" fontId="0" fillId="0" borderId="10" xfId="49" applyFont="1" applyBorder="1" applyAlignment="1">
      <alignment vertical="center" wrapText="1"/>
    </xf>
    <xf numFmtId="0" fontId="0" fillId="0" borderId="10" xfId="0" applyFont="1" applyBorder="1" applyAlignment="1">
      <alignment vertical="center"/>
    </xf>
    <xf numFmtId="170" fontId="0" fillId="0" borderId="10" xfId="49" applyFont="1" applyBorder="1" applyAlignment="1">
      <alignment vertical="center" wrapText="1"/>
    </xf>
    <xf numFmtId="170" fontId="0" fillId="0" borderId="10" xfId="49" applyFont="1" applyBorder="1" applyAlignment="1">
      <alignment horizontal="justify" vertical="center" wrapText="1"/>
    </xf>
    <xf numFmtId="0" fontId="0" fillId="0" borderId="10" xfId="0" applyBorder="1"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Font="1" applyBorder="1" applyAlignment="1">
      <alignment horizontal="justify" vertical="center" wrapText="1"/>
    </xf>
    <xf numFmtId="0" fontId="4" fillId="10" borderId="10" xfId="0" applyNumberFormat="1" applyFont="1" applyFill="1" applyBorder="1" applyAlignment="1" applyProtection="1">
      <alignment horizontal="center" vertical="center" wrapText="1"/>
      <protection/>
    </xf>
    <xf numFmtId="0" fontId="4" fillId="39" borderId="10" xfId="0" applyNumberFormat="1" applyFont="1" applyFill="1" applyBorder="1" applyAlignment="1" applyProtection="1">
      <alignment horizontal="center" vertical="center" wrapText="1"/>
      <protection/>
    </xf>
    <xf numFmtId="0" fontId="0" fillId="38" borderId="10" xfId="0" applyFont="1" applyFill="1" applyBorder="1" applyAlignment="1">
      <alignment horizontal="center" vertical="center"/>
    </xf>
    <xf numFmtId="9" fontId="0" fillId="0" borderId="10" xfId="55" applyFont="1" applyBorder="1" applyAlignment="1">
      <alignment horizontal="center" vertical="center"/>
    </xf>
    <xf numFmtId="171" fontId="0" fillId="0" borderId="10" xfId="0" applyNumberFormat="1" applyFont="1" applyBorder="1" applyAlignment="1">
      <alignment horizontal="center" vertical="center"/>
    </xf>
    <xf numFmtId="0" fontId="0" fillId="40" borderId="10" xfId="0" applyFill="1" applyBorder="1" applyAlignment="1">
      <alignment horizontal="justify" vertical="center" wrapText="1"/>
    </xf>
    <xf numFmtId="0" fontId="0" fillId="0" borderId="10" xfId="0" applyFont="1" applyFill="1" applyBorder="1" applyAlignment="1">
      <alignment horizontal="center" vertical="center"/>
    </xf>
    <xf numFmtId="9" fontId="0" fillId="0" borderId="10" xfId="55" applyFont="1" applyFill="1" applyBorder="1" applyAlignment="1">
      <alignment horizontal="center" vertical="center"/>
    </xf>
    <xf numFmtId="0" fontId="0" fillId="0" borderId="14" xfId="0" applyBorder="1" applyAlignment="1">
      <alignment horizontal="center" wrapText="1"/>
    </xf>
    <xf numFmtId="0" fontId="0" fillId="0" borderId="15" xfId="0" applyBorder="1" applyAlignment="1">
      <alignment horizontal="center" wrapText="1"/>
    </xf>
    <xf numFmtId="0" fontId="0" fillId="35" borderId="12" xfId="0" applyFill="1" applyBorder="1" applyAlignment="1">
      <alignment horizontal="center" vertical="center"/>
    </xf>
    <xf numFmtId="0" fontId="0" fillId="36" borderId="12" xfId="0" applyFill="1" applyBorder="1" applyAlignment="1">
      <alignment horizontal="center" vertical="center"/>
    </xf>
    <xf numFmtId="0" fontId="45" fillId="38" borderId="12" xfId="0" applyFont="1" applyFill="1" applyBorder="1" applyAlignment="1">
      <alignment horizontal="center"/>
    </xf>
    <xf numFmtId="0" fontId="0" fillId="38" borderId="12" xfId="0" applyFill="1" applyBorder="1" applyAlignment="1">
      <alignment horizontal="center" vertical="center"/>
    </xf>
    <xf numFmtId="0" fontId="0" fillId="0" borderId="12" xfId="0" applyFill="1" applyBorder="1" applyAlignment="1">
      <alignment horizontal="center" vertical="center"/>
    </xf>
    <xf numFmtId="0" fontId="0" fillId="33" borderId="12" xfId="0"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wrapText="1"/>
    </xf>
    <xf numFmtId="0" fontId="0" fillId="0" borderId="12" xfId="0" applyFill="1" applyBorder="1" applyAlignment="1">
      <alignment horizontal="center" vertical="center" wrapText="1"/>
    </xf>
    <xf numFmtId="0" fontId="0" fillId="6" borderId="12" xfId="0" applyFill="1" applyBorder="1" applyAlignment="1">
      <alignment horizontal="center"/>
    </xf>
    <xf numFmtId="0" fontId="47" fillId="0" borderId="0" xfId="0" applyFont="1" applyFill="1" applyBorder="1" applyAlignment="1">
      <alignment horizontal="center" vertical="center" wrapText="1"/>
    </xf>
    <xf numFmtId="0" fontId="47" fillId="0" borderId="12" xfId="0" applyFont="1" applyBorder="1" applyAlignment="1">
      <alignment horizontal="justify" vertical="center" wrapText="1"/>
    </xf>
    <xf numFmtId="0" fontId="4" fillId="8" borderId="12" xfId="0" applyFont="1" applyFill="1" applyBorder="1" applyAlignment="1" applyProtection="1">
      <alignment horizontal="center" vertical="center" wrapText="1"/>
      <protection/>
    </xf>
    <xf numFmtId="0" fontId="0" fillId="8" borderId="12" xfId="0" applyFont="1" applyFill="1" applyBorder="1" applyAlignment="1">
      <alignment horizontal="center" vertical="center" wrapText="1"/>
    </xf>
    <xf numFmtId="0" fontId="47" fillId="38" borderId="12" xfId="0" applyFont="1" applyFill="1" applyBorder="1" applyAlignment="1">
      <alignment horizontal="center" vertical="center" wrapText="1"/>
    </xf>
    <xf numFmtId="0" fontId="47" fillId="38" borderId="16" xfId="0" applyFont="1" applyFill="1" applyBorder="1" applyAlignment="1">
      <alignment horizontal="center" vertical="center" wrapText="1"/>
    </xf>
    <xf numFmtId="0" fontId="47" fillId="38" borderId="17" xfId="0" applyFont="1" applyFill="1" applyBorder="1" applyAlignment="1">
      <alignment horizontal="center" vertical="center" wrapText="1"/>
    </xf>
    <xf numFmtId="0" fontId="47" fillId="38" borderId="18" xfId="0" applyFont="1" applyFill="1" applyBorder="1" applyAlignment="1">
      <alignment horizontal="center" vertical="center" wrapText="1"/>
    </xf>
    <xf numFmtId="171"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6" xfId="0" applyBorder="1" applyAlignment="1">
      <alignment horizontal="left" vertical="center"/>
    </xf>
    <xf numFmtId="0" fontId="0" fillId="38" borderId="10" xfId="0" applyFont="1" applyFill="1" applyBorder="1" applyAlignment="1">
      <alignment horizontal="center" vertical="center"/>
    </xf>
    <xf numFmtId="0" fontId="4" fillId="38" borderId="10" xfId="0" applyFont="1" applyFill="1" applyBorder="1" applyAlignment="1">
      <alignment horizontal="center" vertical="center" wrapText="1"/>
    </xf>
    <xf numFmtId="0" fontId="4" fillId="8" borderId="10"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8" fillId="0" borderId="12" xfId="0" applyFont="1" applyFill="1" applyBorder="1" applyAlignment="1">
      <alignment horizontal="center" vertical="center" wrapText="1"/>
    </xf>
    <xf numFmtId="0" fontId="4" fillId="10" borderId="10" xfId="0" applyNumberFormat="1" applyFont="1" applyFill="1" applyBorder="1" applyAlignment="1" applyProtection="1">
      <alignment horizontal="center" vertical="center" wrapText="1"/>
      <protection/>
    </xf>
    <xf numFmtId="0" fontId="4" fillId="41" borderId="10" xfId="0" applyNumberFormat="1" applyFont="1" applyFill="1" applyBorder="1" applyAlignment="1" applyProtection="1">
      <alignment horizontal="center" vertical="center" wrapText="1"/>
      <protection/>
    </xf>
    <xf numFmtId="0" fontId="48" fillId="0" borderId="19"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0" fillId="0" borderId="12" xfId="0" applyFont="1" applyBorder="1" applyAlignment="1">
      <alignment horizontal="center" vertical="center"/>
    </xf>
    <xf numFmtId="0" fontId="48" fillId="38" borderId="12" xfId="0" applyFont="1" applyFill="1" applyBorder="1" applyAlignment="1">
      <alignment horizontal="center" vertical="center"/>
    </xf>
    <xf numFmtId="0" fontId="48" fillId="0" borderId="12" xfId="0" applyFont="1" applyFill="1" applyBorder="1" applyAlignment="1">
      <alignment horizontal="center" vertical="center"/>
    </xf>
    <xf numFmtId="0" fontId="0" fillId="8" borderId="10" xfId="0" applyFont="1" applyFill="1" applyBorder="1" applyAlignment="1">
      <alignment horizontal="center" vertical="center" wrapText="1"/>
    </xf>
    <xf numFmtId="0" fontId="48" fillId="38" borderId="23" xfId="0" applyFont="1" applyFill="1" applyBorder="1" applyAlignment="1">
      <alignment horizontal="center" vertical="center"/>
    </xf>
    <xf numFmtId="0" fontId="49" fillId="0" borderId="18" xfId="0" applyFont="1" applyFill="1" applyBorder="1" applyAlignment="1">
      <alignment horizontal="center" vertical="center" wrapText="1"/>
    </xf>
    <xf numFmtId="0" fontId="49" fillId="0" borderId="12" xfId="0" applyFont="1" applyFill="1" applyBorder="1" applyAlignment="1">
      <alignment horizontal="center" vertical="center" wrapText="1"/>
    </xf>
    <xf numFmtId="2" fontId="0" fillId="0" borderId="10" xfId="0" applyNumberFormat="1" applyFont="1" applyBorder="1" applyAlignment="1">
      <alignment horizontal="center" vertical="center"/>
    </xf>
    <xf numFmtId="0" fontId="48" fillId="38" borderId="12" xfId="0" applyFont="1" applyFill="1" applyBorder="1" applyAlignment="1">
      <alignment horizontal="justify" vertical="center"/>
    </xf>
    <xf numFmtId="0" fontId="48" fillId="0" borderId="12" xfId="0" applyFont="1" applyBorder="1" applyAlignment="1">
      <alignment horizontal="center" vertical="center"/>
    </xf>
    <xf numFmtId="0" fontId="48" fillId="0" borderId="16" xfId="0" applyFont="1" applyFill="1" applyBorder="1" applyAlignment="1">
      <alignment horizontal="left" vertical="center"/>
    </xf>
    <xf numFmtId="0" fontId="48" fillId="0" borderId="17" xfId="0" applyFont="1" applyFill="1" applyBorder="1" applyAlignment="1">
      <alignment horizontal="left" vertical="center"/>
    </xf>
    <xf numFmtId="0" fontId="48" fillId="0" borderId="18" xfId="0" applyFont="1" applyFill="1" applyBorder="1" applyAlignment="1">
      <alignment horizontal="left" vertical="center"/>
    </xf>
    <xf numFmtId="0" fontId="0" fillId="0" borderId="24" xfId="0" applyBorder="1" applyAlignment="1">
      <alignment horizontal="center" vertical="center"/>
    </xf>
    <xf numFmtId="0" fontId="0" fillId="0" borderId="22" xfId="0" applyFont="1" applyBorder="1" applyAlignment="1">
      <alignment horizontal="left" vertical="center"/>
    </xf>
    <xf numFmtId="0" fontId="0" fillId="0" borderId="25" xfId="0" applyFont="1" applyBorder="1" applyAlignment="1">
      <alignment horizontal="left" vertical="center"/>
    </xf>
    <xf numFmtId="0" fontId="48" fillId="0" borderId="1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6">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theme="9" tint="-0.24993999302387238"/>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theme="9" tint="-0.24993999302387238"/>
        </patternFill>
      </fill>
    </dxf>
    <dxf>
      <fill>
        <patternFill>
          <bgColor rgb="FFFF0000"/>
        </patternFill>
      </fill>
    </dxf>
    <dxf>
      <fill>
        <patternFill>
          <bgColor rgb="FFFF0000"/>
        </patternFill>
      </fill>
    </dxf>
    <dxf>
      <fill>
        <patternFill>
          <bgColor theme="9" tint="-0.24993999302387238"/>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85725</xdr:rowOff>
    </xdr:from>
    <xdr:to>
      <xdr:col>1</xdr:col>
      <xdr:colOff>723900</xdr:colOff>
      <xdr:row>2</xdr:row>
      <xdr:rowOff>161925</xdr:rowOff>
    </xdr:to>
    <xdr:pic>
      <xdr:nvPicPr>
        <xdr:cNvPr id="1" name="1 Imagen"/>
        <xdr:cNvPicPr preferRelativeResize="1">
          <a:picLocks noChangeAspect="1"/>
        </xdr:cNvPicPr>
      </xdr:nvPicPr>
      <xdr:blipFill>
        <a:blip r:embed="rId1"/>
        <a:srcRect l="1" r="64343" b="26803"/>
        <a:stretch>
          <a:fillRect/>
        </a:stretch>
      </xdr:blipFill>
      <xdr:spPr>
        <a:xfrm>
          <a:off x="666750" y="85725"/>
          <a:ext cx="723900" cy="428625"/>
        </a:xfrm>
        <a:prstGeom prst="rect">
          <a:avLst/>
        </a:prstGeom>
        <a:noFill/>
        <a:ln w="9525" cmpd="sng">
          <a:noFill/>
        </a:ln>
      </xdr:spPr>
    </xdr:pic>
    <xdr:clientData/>
  </xdr:twoCellAnchor>
  <xdr:twoCellAnchor editAs="oneCell">
    <xdr:from>
      <xdr:col>13</xdr:col>
      <xdr:colOff>219075</xdr:colOff>
      <xdr:row>0</xdr:row>
      <xdr:rowOff>85725</xdr:rowOff>
    </xdr:from>
    <xdr:to>
      <xdr:col>14</xdr:col>
      <xdr:colOff>485775</xdr:colOff>
      <xdr:row>3</xdr:row>
      <xdr:rowOff>180975</xdr:rowOff>
    </xdr:to>
    <xdr:pic>
      <xdr:nvPicPr>
        <xdr:cNvPr id="2" name="2 Imagen"/>
        <xdr:cNvPicPr preferRelativeResize="1">
          <a:picLocks noChangeAspect="1"/>
        </xdr:cNvPicPr>
      </xdr:nvPicPr>
      <xdr:blipFill>
        <a:blip r:embed="rId1"/>
        <a:srcRect l="1" r="64343" b="26803"/>
        <a:stretch>
          <a:fillRect/>
        </a:stretch>
      </xdr:blipFill>
      <xdr:spPr>
        <a:xfrm>
          <a:off x="14401800" y="85725"/>
          <a:ext cx="13430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M43"/>
  <sheetViews>
    <sheetView zoomScalePageLayoutView="0" workbookViewId="0" topLeftCell="C19">
      <selection activeCell="K20" sqref="K20"/>
    </sheetView>
  </sheetViews>
  <sheetFormatPr defaultColWidth="11.421875" defaultRowHeight="15"/>
  <cols>
    <col min="1" max="1" width="18.140625" style="0" customWidth="1"/>
    <col min="2" max="2" width="20.140625" style="1" customWidth="1"/>
    <col min="5" max="5" width="14.7109375" style="19" customWidth="1"/>
    <col min="6" max="6" width="12.7109375" style="22" customWidth="1"/>
    <col min="7" max="7" width="14.7109375" style="22" customWidth="1"/>
    <col min="8" max="8" width="14.28125" style="1" customWidth="1"/>
    <col min="9" max="9" width="11.421875" style="1" customWidth="1"/>
    <col min="10" max="10" width="41.421875" style="19" customWidth="1"/>
    <col min="11" max="11" width="18.421875" style="0" customWidth="1"/>
  </cols>
  <sheetData>
    <row r="1" ht="15"/>
    <row r="2" spans="1:13" ht="32.25" customHeight="1">
      <c r="A2" s="112" t="s">
        <v>19</v>
      </c>
      <c r="B2" s="113"/>
      <c r="F2" s="21"/>
      <c r="G2" s="21"/>
      <c r="H2" s="10"/>
      <c r="I2" s="10"/>
      <c r="J2" s="54"/>
      <c r="K2" s="9"/>
      <c r="L2" s="9"/>
      <c r="M2" s="9"/>
    </row>
    <row r="3" spans="1:13" ht="15">
      <c r="A3" s="120" t="s">
        <v>20</v>
      </c>
      <c r="B3" s="120"/>
      <c r="F3" s="21"/>
      <c r="G3" s="21"/>
      <c r="H3" s="11"/>
      <c r="I3" s="10"/>
      <c r="J3" s="54"/>
      <c r="K3" s="9"/>
      <c r="L3" s="9"/>
      <c r="M3" s="9"/>
    </row>
    <row r="4" spans="1:13" ht="15">
      <c r="A4" s="7" t="s">
        <v>21</v>
      </c>
      <c r="B4" s="12" t="s">
        <v>22</v>
      </c>
      <c r="C4" s="6"/>
      <c r="F4" s="21"/>
      <c r="G4" s="21"/>
      <c r="H4" s="10"/>
      <c r="I4" s="10"/>
      <c r="J4" s="54"/>
      <c r="K4" s="9"/>
      <c r="L4" s="9"/>
      <c r="M4" s="9"/>
    </row>
    <row r="5" spans="1:13" ht="15">
      <c r="A5" s="2" t="s">
        <v>23</v>
      </c>
      <c r="B5" s="12">
        <v>1</v>
      </c>
      <c r="C5" s="6"/>
      <c r="F5" s="21"/>
      <c r="G5" s="21"/>
      <c r="H5" s="10"/>
      <c r="I5" s="10"/>
      <c r="J5" s="54"/>
      <c r="K5" s="9"/>
      <c r="L5" s="9"/>
      <c r="M5" s="9"/>
    </row>
    <row r="6" spans="1:13" ht="15">
      <c r="A6" s="4" t="s">
        <v>24</v>
      </c>
      <c r="B6" s="12">
        <v>2</v>
      </c>
      <c r="C6" s="6"/>
      <c r="E6" s="116" t="s">
        <v>54</v>
      </c>
      <c r="F6" s="116"/>
      <c r="G6" s="116"/>
      <c r="H6" s="116"/>
      <c r="I6" s="116"/>
      <c r="J6" s="116"/>
      <c r="K6" s="116"/>
      <c r="L6" s="9"/>
      <c r="M6" s="9"/>
    </row>
    <row r="7" spans="1:13" ht="15">
      <c r="A7" s="5" t="s">
        <v>25</v>
      </c>
      <c r="B7" s="12">
        <v>3</v>
      </c>
      <c r="C7" s="6"/>
      <c r="E7" s="117" t="s">
        <v>67</v>
      </c>
      <c r="F7" s="117"/>
      <c r="G7" s="117" t="s">
        <v>68</v>
      </c>
      <c r="H7" s="117"/>
      <c r="I7" s="123" t="s">
        <v>43</v>
      </c>
      <c r="J7" s="123"/>
      <c r="K7" s="123"/>
      <c r="L7" s="9"/>
      <c r="M7" s="9"/>
    </row>
    <row r="8" spans="5:13" ht="15">
      <c r="E8" s="42" t="s">
        <v>29</v>
      </c>
      <c r="F8" s="90" t="s">
        <v>34</v>
      </c>
      <c r="G8" s="42" t="s">
        <v>29</v>
      </c>
      <c r="H8" s="90" t="s">
        <v>34</v>
      </c>
      <c r="I8" s="38" t="s">
        <v>34</v>
      </c>
      <c r="J8" s="42"/>
      <c r="K8" s="39" t="s">
        <v>66</v>
      </c>
      <c r="L8" s="9"/>
      <c r="M8" s="9"/>
    </row>
    <row r="9" spans="5:13" ht="15">
      <c r="E9" s="119" t="s">
        <v>23</v>
      </c>
      <c r="F9" s="118">
        <v>1</v>
      </c>
      <c r="G9" s="2" t="s">
        <v>26</v>
      </c>
      <c r="H9" s="38">
        <v>5</v>
      </c>
      <c r="I9" s="39">
        <f>+F9*H9</f>
        <v>5</v>
      </c>
      <c r="J9" s="41" t="s">
        <v>44</v>
      </c>
      <c r="K9" s="89" t="s">
        <v>39</v>
      </c>
      <c r="L9" s="9"/>
      <c r="M9" s="9"/>
    </row>
    <row r="10" spans="1:13" ht="18.75" customHeight="1">
      <c r="A10" s="112" t="s">
        <v>31</v>
      </c>
      <c r="B10" s="113"/>
      <c r="E10" s="119"/>
      <c r="F10" s="118"/>
      <c r="G10" s="4" t="s">
        <v>27</v>
      </c>
      <c r="H10" s="38">
        <v>10</v>
      </c>
      <c r="I10" s="39">
        <f>+F9*H10</f>
        <v>10</v>
      </c>
      <c r="J10" s="122" t="s">
        <v>45</v>
      </c>
      <c r="K10" s="118" t="s">
        <v>40</v>
      </c>
      <c r="L10" s="9"/>
      <c r="M10" s="9"/>
    </row>
    <row r="11" spans="1:13" ht="15">
      <c r="A11" s="120" t="s">
        <v>32</v>
      </c>
      <c r="B11" s="120"/>
      <c r="E11" s="119"/>
      <c r="F11" s="118"/>
      <c r="G11" s="5" t="s">
        <v>36</v>
      </c>
      <c r="H11" s="38">
        <v>20</v>
      </c>
      <c r="I11" s="39">
        <f>+F9*H11</f>
        <v>20</v>
      </c>
      <c r="J11" s="122"/>
      <c r="K11" s="118"/>
      <c r="L11" s="9"/>
      <c r="M11" s="9"/>
    </row>
    <row r="12" spans="1:13" ht="15">
      <c r="A12" s="8" t="s">
        <v>29</v>
      </c>
      <c r="B12" s="12" t="s">
        <v>22</v>
      </c>
      <c r="E12" s="114" t="s">
        <v>24</v>
      </c>
      <c r="F12" s="118">
        <v>2</v>
      </c>
      <c r="G12" s="41"/>
      <c r="H12" s="38">
        <v>5</v>
      </c>
      <c r="I12" s="39">
        <f>+F12*H9</f>
        <v>10</v>
      </c>
      <c r="J12" s="122" t="s">
        <v>55</v>
      </c>
      <c r="K12" s="118" t="s">
        <v>27</v>
      </c>
      <c r="L12" s="9"/>
      <c r="M12" s="9"/>
    </row>
    <row r="13" spans="1:13" ht="15">
      <c r="A13" s="2" t="s">
        <v>26</v>
      </c>
      <c r="B13" s="12">
        <v>5</v>
      </c>
      <c r="E13" s="114"/>
      <c r="F13" s="118"/>
      <c r="G13" s="41"/>
      <c r="H13" s="38">
        <v>10</v>
      </c>
      <c r="I13" s="39">
        <f>+F12*H10</f>
        <v>20</v>
      </c>
      <c r="J13" s="122"/>
      <c r="K13" s="118"/>
      <c r="L13" s="9"/>
      <c r="M13" s="9"/>
    </row>
    <row r="14" spans="1:13" ht="15">
      <c r="A14" s="4" t="s">
        <v>27</v>
      </c>
      <c r="B14" s="12">
        <v>10</v>
      </c>
      <c r="E14" s="114"/>
      <c r="F14" s="118"/>
      <c r="G14" s="41"/>
      <c r="H14" s="38">
        <v>20</v>
      </c>
      <c r="I14" s="39">
        <f>+F12*H11</f>
        <v>40</v>
      </c>
      <c r="J14" s="122"/>
      <c r="K14" s="118"/>
      <c r="L14" s="9"/>
      <c r="M14" s="9"/>
    </row>
    <row r="15" spans="1:13" ht="15">
      <c r="A15" s="5" t="s">
        <v>36</v>
      </c>
      <c r="B15" s="12">
        <v>20</v>
      </c>
      <c r="E15" s="115" t="s">
        <v>25</v>
      </c>
      <c r="F15" s="118">
        <v>3</v>
      </c>
      <c r="G15" s="41"/>
      <c r="H15" s="38">
        <v>5</v>
      </c>
      <c r="I15" s="39">
        <f>+F15*H9</f>
        <v>15</v>
      </c>
      <c r="J15" s="122" t="s">
        <v>56</v>
      </c>
      <c r="K15" s="118" t="s">
        <v>41</v>
      </c>
      <c r="L15" s="9"/>
      <c r="M15" s="9"/>
    </row>
    <row r="16" spans="5:13" ht="15">
      <c r="E16" s="115"/>
      <c r="F16" s="118"/>
      <c r="G16" s="41"/>
      <c r="H16" s="38">
        <v>10</v>
      </c>
      <c r="I16" s="39">
        <f>+F15*H16</f>
        <v>30</v>
      </c>
      <c r="J16" s="122"/>
      <c r="K16" s="118"/>
      <c r="L16" s="9"/>
      <c r="M16" s="9"/>
    </row>
    <row r="17" spans="5:13" ht="15">
      <c r="E17" s="115"/>
      <c r="F17" s="118"/>
      <c r="G17" s="41"/>
      <c r="H17" s="38">
        <v>20</v>
      </c>
      <c r="I17" s="39">
        <f>+F15*H17</f>
        <v>60</v>
      </c>
      <c r="J17" s="89" t="s">
        <v>46</v>
      </c>
      <c r="K17" s="89" t="s">
        <v>42</v>
      </c>
      <c r="L17" s="9"/>
      <c r="M17" s="9"/>
    </row>
    <row r="18" spans="1:13" ht="15">
      <c r="A18" s="121" t="s">
        <v>37</v>
      </c>
      <c r="B18" s="121"/>
      <c r="F18" s="21"/>
      <c r="G18" s="21"/>
      <c r="H18" s="10"/>
      <c r="I18" s="10"/>
      <c r="J18" s="54"/>
      <c r="K18" s="9"/>
      <c r="L18" s="9"/>
      <c r="M18" s="9"/>
    </row>
    <row r="19" spans="1:13" ht="15">
      <c r="A19" s="120" t="s">
        <v>38</v>
      </c>
      <c r="B19" s="120"/>
      <c r="F19" s="21"/>
      <c r="G19" s="21"/>
      <c r="H19" s="10"/>
      <c r="I19" s="10"/>
      <c r="J19" s="54"/>
      <c r="K19" s="9"/>
      <c r="L19" s="9"/>
      <c r="M19" s="9"/>
    </row>
    <row r="20" spans="1:13" ht="15.75" customHeight="1">
      <c r="A20" s="8" t="s">
        <v>29</v>
      </c>
      <c r="B20" s="15" t="s">
        <v>22</v>
      </c>
      <c r="E20" s="128" t="s">
        <v>69</v>
      </c>
      <c r="F20" s="128"/>
      <c r="G20" s="128"/>
      <c r="H20" s="128"/>
      <c r="I20" s="128"/>
      <c r="J20" s="47"/>
      <c r="K20" s="47"/>
      <c r="L20" s="9"/>
      <c r="M20" s="9"/>
    </row>
    <row r="21" spans="1:13" ht="15.75" customHeight="1">
      <c r="A21" s="2" t="s">
        <v>39</v>
      </c>
      <c r="B21" s="15"/>
      <c r="E21" s="128" t="s">
        <v>70</v>
      </c>
      <c r="F21" s="128"/>
      <c r="G21" s="128"/>
      <c r="H21" s="128"/>
      <c r="I21" s="128"/>
      <c r="J21" s="47"/>
      <c r="K21" s="47"/>
      <c r="L21" s="9"/>
      <c r="M21" s="9"/>
    </row>
    <row r="22" spans="1:13" ht="15">
      <c r="A22" s="3" t="s">
        <v>40</v>
      </c>
      <c r="B22" s="15"/>
      <c r="E22" s="43" t="s">
        <v>71</v>
      </c>
      <c r="F22" s="44" t="s">
        <v>22</v>
      </c>
      <c r="G22" s="129" t="s">
        <v>72</v>
      </c>
      <c r="H22" s="130"/>
      <c r="I22" s="131"/>
      <c r="J22" s="47"/>
      <c r="K22" s="47"/>
      <c r="L22" s="9"/>
      <c r="M22" s="9"/>
    </row>
    <row r="23" spans="1:13" ht="15" customHeight="1">
      <c r="A23" s="4" t="s">
        <v>27</v>
      </c>
      <c r="B23" s="15"/>
      <c r="E23" s="48" t="s">
        <v>39</v>
      </c>
      <c r="F23" s="45" t="s">
        <v>73</v>
      </c>
      <c r="G23" s="125" t="s">
        <v>44</v>
      </c>
      <c r="H23" s="125"/>
      <c r="I23" s="125"/>
      <c r="J23" s="47"/>
      <c r="K23" s="47"/>
      <c r="L23" s="9"/>
      <c r="M23" s="9"/>
    </row>
    <row r="24" spans="1:13" ht="15" customHeight="1">
      <c r="A24" s="23" t="s">
        <v>41</v>
      </c>
      <c r="B24" s="15"/>
      <c r="E24" s="49" t="s">
        <v>40</v>
      </c>
      <c r="F24" s="45" t="s">
        <v>73</v>
      </c>
      <c r="G24" s="125" t="s">
        <v>45</v>
      </c>
      <c r="H24" s="125"/>
      <c r="I24" s="125"/>
      <c r="J24" s="124"/>
      <c r="K24" s="124"/>
      <c r="L24" s="9"/>
      <c r="M24" s="9"/>
    </row>
    <row r="25" spans="1:13" ht="15" customHeight="1">
      <c r="A25" s="5" t="s">
        <v>42</v>
      </c>
      <c r="B25" s="15"/>
      <c r="E25" s="50" t="s">
        <v>27</v>
      </c>
      <c r="F25" s="45" t="s">
        <v>73</v>
      </c>
      <c r="G25" s="125" t="s">
        <v>55</v>
      </c>
      <c r="H25" s="125"/>
      <c r="I25" s="125"/>
      <c r="J25" s="124"/>
      <c r="K25" s="124"/>
      <c r="L25" s="9"/>
      <c r="M25" s="9"/>
    </row>
    <row r="26" spans="5:11" ht="15" customHeight="1">
      <c r="E26" s="51" t="s">
        <v>41</v>
      </c>
      <c r="F26" s="45" t="s">
        <v>73</v>
      </c>
      <c r="G26" s="125" t="s">
        <v>56</v>
      </c>
      <c r="H26" s="125"/>
      <c r="I26" s="125"/>
      <c r="J26" s="124"/>
      <c r="K26" s="124"/>
    </row>
    <row r="27" spans="1:11" ht="15">
      <c r="A27" s="13"/>
      <c r="B27" s="13"/>
      <c r="E27" s="52" t="s">
        <v>42</v>
      </c>
      <c r="F27" s="45" t="s">
        <v>73</v>
      </c>
      <c r="G27" s="125" t="s">
        <v>46</v>
      </c>
      <c r="H27" s="125"/>
      <c r="I27" s="125"/>
      <c r="J27" s="124"/>
      <c r="K27" s="124"/>
    </row>
    <row r="28" spans="1:11" ht="15">
      <c r="A28" s="10"/>
      <c r="B28" s="20"/>
      <c r="J28" s="54"/>
      <c r="K28" s="9"/>
    </row>
    <row r="29" spans="10:11" ht="15">
      <c r="J29" s="54"/>
      <c r="K29" s="9"/>
    </row>
    <row r="30" ht="15"/>
    <row r="31" spans="5:7" ht="15">
      <c r="E31" s="126" t="s">
        <v>9</v>
      </c>
      <c r="F31" s="126" t="s">
        <v>52</v>
      </c>
      <c r="G31" s="127" t="s">
        <v>53</v>
      </c>
    </row>
    <row r="32" spans="5:7" ht="15">
      <c r="E32" s="126"/>
      <c r="F32" s="126"/>
      <c r="G32" s="127"/>
    </row>
    <row r="33" spans="5:7" ht="15">
      <c r="E33" s="42" t="s">
        <v>17</v>
      </c>
      <c r="F33" s="42" t="s">
        <v>17</v>
      </c>
      <c r="G33" s="53">
        <v>0</v>
      </c>
    </row>
    <row r="34" spans="5:7" ht="15">
      <c r="E34" s="42" t="s">
        <v>16</v>
      </c>
      <c r="F34" s="42" t="s">
        <v>17</v>
      </c>
      <c r="G34" s="53">
        <v>0.5</v>
      </c>
    </row>
    <row r="35" spans="5:7" ht="15">
      <c r="E35" s="42" t="s">
        <v>16</v>
      </c>
      <c r="F35" s="42" t="s">
        <v>17</v>
      </c>
      <c r="G35" s="53">
        <v>0.75</v>
      </c>
    </row>
    <row r="36" ht="15"/>
    <row r="37" ht="15">
      <c r="E37" s="25"/>
    </row>
    <row r="38" ht="15">
      <c r="E38"/>
    </row>
    <row r="39" ht="15">
      <c r="E39" s="25"/>
    </row>
    <row r="40" ht="15">
      <c r="E40"/>
    </row>
    <row r="41" ht="15">
      <c r="E41" s="25"/>
    </row>
    <row r="42" ht="15">
      <c r="E42"/>
    </row>
    <row r="43" ht="15">
      <c r="E43" s="25"/>
    </row>
  </sheetData>
  <sheetProtection/>
  <mergeCells count="37">
    <mergeCell ref="J27:K27"/>
    <mergeCell ref="E31:E32"/>
    <mergeCell ref="F31:F32"/>
    <mergeCell ref="G31:G32"/>
    <mergeCell ref="E20:I20"/>
    <mergeCell ref="E21:I21"/>
    <mergeCell ref="G22:I22"/>
    <mergeCell ref="G23:I23"/>
    <mergeCell ref="G24:I24"/>
    <mergeCell ref="G27:I27"/>
    <mergeCell ref="J24:K24"/>
    <mergeCell ref="G25:I25"/>
    <mergeCell ref="J25:K25"/>
    <mergeCell ref="G26:I26"/>
    <mergeCell ref="J26:K26"/>
    <mergeCell ref="K12:K14"/>
    <mergeCell ref="K15:K16"/>
    <mergeCell ref="A18:B18"/>
    <mergeCell ref="A19:B19"/>
    <mergeCell ref="A3:B3"/>
    <mergeCell ref="J12:J14"/>
    <mergeCell ref="J15:J16"/>
    <mergeCell ref="I7:K7"/>
    <mergeCell ref="J10:J11"/>
    <mergeCell ref="K10:K11"/>
    <mergeCell ref="F9:F11"/>
    <mergeCell ref="F12:F14"/>
    <mergeCell ref="A2:B2"/>
    <mergeCell ref="E12:E14"/>
    <mergeCell ref="E15:E17"/>
    <mergeCell ref="E6:K6"/>
    <mergeCell ref="E7:F7"/>
    <mergeCell ref="G7:H7"/>
    <mergeCell ref="F15:F17"/>
    <mergeCell ref="E9:E11"/>
    <mergeCell ref="A11:B11"/>
    <mergeCell ref="A10:B10"/>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C35"/>
  <sheetViews>
    <sheetView showGridLines="0" showZeros="0" tabSelected="1" zoomScale="60" zoomScaleNormal="60" zoomScaleSheetLayoutView="70" zoomScalePageLayoutView="85" workbookViewId="0" topLeftCell="D1">
      <selection activeCell="W10" sqref="W10"/>
    </sheetView>
  </sheetViews>
  <sheetFormatPr defaultColWidth="0" defaultRowHeight="15" zeroHeight="1"/>
  <cols>
    <col min="1" max="1" width="10.00390625" style="69" customWidth="1"/>
    <col min="2" max="2" width="34.00390625" style="25" customWidth="1"/>
    <col min="3" max="3" width="41.00390625" style="25" customWidth="1"/>
    <col min="4" max="4" width="15.7109375" style="26" customWidth="1"/>
    <col min="5" max="5" width="44.421875" style="25" customWidth="1"/>
    <col min="6" max="6" width="31.00390625" style="24" customWidth="1"/>
    <col min="7" max="7" width="13.8515625" style="22" customWidth="1"/>
    <col min="8" max="8" width="7.7109375" style="22" hidden="1" customWidth="1"/>
    <col min="9" max="9" width="11.00390625" style="22" customWidth="1"/>
    <col min="10" max="10" width="6.7109375" style="22" hidden="1" customWidth="1"/>
    <col min="11" max="12" width="7.421875" style="22" hidden="1" customWidth="1"/>
    <col min="13" max="13" width="11.7109375" style="22" customWidth="1"/>
    <col min="14" max="14" width="16.140625" style="69" customWidth="1"/>
    <col min="15" max="15" width="14.421875" style="22" customWidth="1"/>
    <col min="16" max="16" width="15.8515625" style="22" customWidth="1"/>
    <col min="17" max="17" width="12.28125" style="22" customWidth="1"/>
    <col min="18" max="18" width="44.00390625" style="25" customWidth="1"/>
    <col min="19" max="19" width="18.7109375" style="19" customWidth="1"/>
    <col min="20" max="20" width="22.28125" style="19" customWidth="1"/>
    <col min="21" max="21" width="11.00390625" style="22" hidden="1" customWidth="1"/>
    <col min="22" max="22" width="8.7109375" style="22" hidden="1" customWidth="1"/>
    <col min="23" max="23" width="17.421875" style="22" customWidth="1"/>
    <col min="24" max="24" width="20.7109375" style="26" customWidth="1"/>
    <col min="25" max="25" width="1.7109375" style="16" customWidth="1"/>
    <col min="26" max="27" width="0" style="0" hidden="1" customWidth="1"/>
    <col min="28" max="16384" width="11.421875" style="0" hidden="1" customWidth="1"/>
  </cols>
  <sheetData>
    <row r="1" spans="1:29" ht="14.25" customHeight="1">
      <c r="A1" s="148"/>
      <c r="B1" s="148"/>
      <c r="C1" s="142" t="s">
        <v>153</v>
      </c>
      <c r="D1" s="143"/>
      <c r="E1" s="143"/>
      <c r="F1" s="143"/>
      <c r="G1" s="164" t="s">
        <v>154</v>
      </c>
      <c r="H1" s="164"/>
      <c r="I1" s="164"/>
      <c r="J1" s="164"/>
      <c r="K1" s="164"/>
      <c r="L1" s="164"/>
      <c r="M1" s="164"/>
      <c r="N1" s="153"/>
      <c r="O1" s="154"/>
      <c r="P1" s="139" t="s">
        <v>153</v>
      </c>
      <c r="Q1" s="139"/>
      <c r="R1" s="139"/>
      <c r="S1" s="139"/>
      <c r="T1" s="139"/>
      <c r="U1" s="139"/>
      <c r="V1" s="139"/>
      <c r="W1" s="164" t="s">
        <v>154</v>
      </c>
      <c r="X1" s="164"/>
      <c r="Y1" s="164"/>
      <c r="Z1" s="164"/>
      <c r="AA1" s="164"/>
      <c r="AB1" s="164"/>
      <c r="AC1" s="164"/>
    </row>
    <row r="2" spans="1:29" ht="13.5" customHeight="1">
      <c r="A2" s="148"/>
      <c r="B2" s="148"/>
      <c r="C2" s="144"/>
      <c r="D2" s="145"/>
      <c r="E2" s="145"/>
      <c r="F2" s="145"/>
      <c r="G2" s="164" t="s">
        <v>155</v>
      </c>
      <c r="H2" s="164"/>
      <c r="I2" s="164"/>
      <c r="J2" s="164"/>
      <c r="K2" s="164"/>
      <c r="L2" s="164"/>
      <c r="M2" s="164"/>
      <c r="N2" s="153"/>
      <c r="O2" s="154"/>
      <c r="P2" s="139"/>
      <c r="Q2" s="139"/>
      <c r="R2" s="139"/>
      <c r="S2" s="139"/>
      <c r="T2" s="139"/>
      <c r="U2" s="139"/>
      <c r="V2" s="139"/>
      <c r="W2" s="164" t="s">
        <v>155</v>
      </c>
      <c r="X2" s="164"/>
      <c r="Y2" s="164"/>
      <c r="Z2" s="164"/>
      <c r="AA2" s="164"/>
      <c r="AB2" s="164"/>
      <c r="AC2" s="164"/>
    </row>
    <row r="3" spans="1:29" ht="15.75" customHeight="1">
      <c r="A3" s="148"/>
      <c r="B3" s="148"/>
      <c r="C3" s="144"/>
      <c r="D3" s="145"/>
      <c r="E3" s="145"/>
      <c r="F3" s="145"/>
      <c r="G3" s="164" t="s">
        <v>156</v>
      </c>
      <c r="H3" s="164"/>
      <c r="I3" s="164"/>
      <c r="J3" s="164"/>
      <c r="K3" s="164"/>
      <c r="L3" s="164"/>
      <c r="M3" s="164"/>
      <c r="N3" s="153"/>
      <c r="O3" s="154"/>
      <c r="P3" s="139"/>
      <c r="Q3" s="139"/>
      <c r="R3" s="139"/>
      <c r="S3" s="139"/>
      <c r="T3" s="139"/>
      <c r="U3" s="139"/>
      <c r="V3" s="139"/>
      <c r="W3" s="164" t="s">
        <v>156</v>
      </c>
      <c r="X3" s="164"/>
      <c r="Y3" s="164"/>
      <c r="Z3" s="164"/>
      <c r="AA3" s="164"/>
      <c r="AB3" s="164"/>
      <c r="AC3" s="164"/>
    </row>
    <row r="4" spans="1:29" ht="30.75" customHeight="1">
      <c r="A4" s="148"/>
      <c r="B4" s="148"/>
      <c r="C4" s="146"/>
      <c r="D4" s="147"/>
      <c r="E4" s="147"/>
      <c r="F4" s="147"/>
      <c r="G4" s="164" t="s">
        <v>157</v>
      </c>
      <c r="H4" s="164"/>
      <c r="I4" s="164"/>
      <c r="J4" s="164"/>
      <c r="K4" s="164"/>
      <c r="L4" s="164"/>
      <c r="M4" s="164"/>
      <c r="N4" s="153"/>
      <c r="O4" s="154"/>
      <c r="P4" s="139"/>
      <c r="Q4" s="139"/>
      <c r="R4" s="139"/>
      <c r="S4" s="139"/>
      <c r="T4" s="139"/>
      <c r="U4" s="139"/>
      <c r="V4" s="139"/>
      <c r="W4" s="164" t="s">
        <v>157</v>
      </c>
      <c r="X4" s="164"/>
      <c r="Y4" s="164"/>
      <c r="Z4" s="164"/>
      <c r="AA4" s="164"/>
      <c r="AB4" s="164"/>
      <c r="AC4" s="164"/>
    </row>
    <row r="5" spans="1:26" ht="26.25" customHeight="1">
      <c r="A5" s="156" t="s">
        <v>0</v>
      </c>
      <c r="B5" s="156"/>
      <c r="C5" s="157" t="s">
        <v>98</v>
      </c>
      <c r="D5" s="157"/>
      <c r="E5" s="71" t="s">
        <v>1</v>
      </c>
      <c r="F5" s="134" t="s">
        <v>97</v>
      </c>
      <c r="G5" s="162"/>
      <c r="H5" s="162"/>
      <c r="I5" s="162"/>
      <c r="J5" s="162"/>
      <c r="K5" s="162"/>
      <c r="L5" s="162"/>
      <c r="M5" s="163"/>
      <c r="N5" s="149" t="s">
        <v>2</v>
      </c>
      <c r="O5" s="149"/>
      <c r="P5" s="158" t="s">
        <v>98</v>
      </c>
      <c r="Q5" s="159"/>
      <c r="R5" s="160"/>
      <c r="S5" s="149" t="s">
        <v>1</v>
      </c>
      <c r="T5" s="149"/>
      <c r="U5" s="150" t="s">
        <v>97</v>
      </c>
      <c r="V5" s="150"/>
      <c r="W5" s="150"/>
      <c r="X5" s="150"/>
      <c r="Y5" s="18"/>
      <c r="Z5" s="14"/>
    </row>
    <row r="6" spans="1:26" ht="24" customHeight="1">
      <c r="A6" s="152" t="s">
        <v>64</v>
      </c>
      <c r="B6" s="152"/>
      <c r="C6" s="152"/>
      <c r="D6" s="152"/>
      <c r="E6" s="152"/>
      <c r="F6" s="152"/>
      <c r="G6" s="152"/>
      <c r="H6" s="152"/>
      <c r="I6" s="152"/>
      <c r="J6" s="152"/>
      <c r="K6" s="152"/>
      <c r="L6" s="152"/>
      <c r="M6" s="152"/>
      <c r="N6" s="152" t="s">
        <v>65</v>
      </c>
      <c r="O6" s="152"/>
      <c r="P6" s="152"/>
      <c r="Q6" s="152"/>
      <c r="R6" s="152"/>
      <c r="S6" s="152"/>
      <c r="T6" s="152"/>
      <c r="U6" s="152"/>
      <c r="V6" s="152"/>
      <c r="W6" s="152"/>
      <c r="X6" s="152"/>
      <c r="Y6" s="18"/>
      <c r="Z6" s="14"/>
    </row>
    <row r="7" spans="1:26" s="14" customFormat="1" ht="28.5" customHeight="1">
      <c r="A7" s="138" t="s">
        <v>3</v>
      </c>
      <c r="B7" s="138" t="s">
        <v>4</v>
      </c>
      <c r="C7" s="138" t="s">
        <v>5</v>
      </c>
      <c r="D7" s="138" t="s">
        <v>6</v>
      </c>
      <c r="E7" s="136" t="s">
        <v>7</v>
      </c>
      <c r="F7" s="138" t="s">
        <v>8</v>
      </c>
      <c r="G7" s="137" t="s">
        <v>86</v>
      </c>
      <c r="H7" s="137"/>
      <c r="I7" s="137"/>
      <c r="J7" s="137"/>
      <c r="K7" s="137"/>
      <c r="L7" s="137"/>
      <c r="M7" s="137"/>
      <c r="N7" s="138" t="s">
        <v>3</v>
      </c>
      <c r="O7" s="137" t="s">
        <v>9</v>
      </c>
      <c r="P7" s="137" t="s">
        <v>52</v>
      </c>
      <c r="Q7" s="151" t="s">
        <v>53</v>
      </c>
      <c r="R7" s="136" t="s">
        <v>10</v>
      </c>
      <c r="S7" s="136" t="s">
        <v>11</v>
      </c>
      <c r="T7" s="136" t="s">
        <v>12</v>
      </c>
      <c r="U7" s="137" t="s">
        <v>13</v>
      </c>
      <c r="V7" s="137"/>
      <c r="W7" s="137"/>
      <c r="X7" s="136" t="s">
        <v>14</v>
      </c>
      <c r="Y7" s="17"/>
      <c r="Z7" s="17"/>
    </row>
    <row r="8" spans="1:25" s="14" customFormat="1" ht="31.5" customHeight="1">
      <c r="A8" s="138"/>
      <c r="B8" s="138"/>
      <c r="C8" s="138"/>
      <c r="D8" s="138"/>
      <c r="E8" s="136"/>
      <c r="F8" s="138"/>
      <c r="G8" s="104" t="s">
        <v>28</v>
      </c>
      <c r="H8" s="105" t="s">
        <v>34</v>
      </c>
      <c r="I8" s="104" t="s">
        <v>94</v>
      </c>
      <c r="J8" s="105" t="s">
        <v>34</v>
      </c>
      <c r="K8" s="141" t="s">
        <v>35</v>
      </c>
      <c r="L8" s="141"/>
      <c r="M8" s="104" t="s">
        <v>15</v>
      </c>
      <c r="N8" s="138"/>
      <c r="O8" s="137"/>
      <c r="P8" s="137"/>
      <c r="Q8" s="151"/>
      <c r="R8" s="136"/>
      <c r="S8" s="136"/>
      <c r="T8" s="136"/>
      <c r="U8" s="140" t="s">
        <v>62</v>
      </c>
      <c r="V8" s="140"/>
      <c r="W8" s="104" t="s">
        <v>15</v>
      </c>
      <c r="X8" s="136"/>
      <c r="Y8" s="18"/>
    </row>
    <row r="9" spans="1:25" s="30" customFormat="1" ht="101.25" customHeight="1">
      <c r="A9" s="7" t="s">
        <v>87</v>
      </c>
      <c r="B9" s="91" t="s">
        <v>95</v>
      </c>
      <c r="C9" s="91" t="s">
        <v>109</v>
      </c>
      <c r="D9" s="92" t="s">
        <v>61</v>
      </c>
      <c r="E9" s="91" t="s">
        <v>104</v>
      </c>
      <c r="F9" s="91" t="s">
        <v>100</v>
      </c>
      <c r="G9" s="92" t="s">
        <v>24</v>
      </c>
      <c r="H9" s="106">
        <f>+VLOOKUP(G9,'Tabla de valoración'!A4:B7,2,0)</f>
        <v>2</v>
      </c>
      <c r="I9" s="100" t="s">
        <v>27</v>
      </c>
      <c r="J9" s="106">
        <f>+VLOOKUP(Matriz!I9,'Tabla de valoración'!$A$12:$B$15,2,0)</f>
        <v>10</v>
      </c>
      <c r="K9" s="106">
        <f>H9*J9</f>
        <v>20</v>
      </c>
      <c r="L9" s="106">
        <f>+AVERAGE(K9:K9)</f>
        <v>20</v>
      </c>
      <c r="M9" s="100" t="str">
        <f>+_xlfn.IFERROR(IF(L9&lt;=5,"Aceptable",IF(AND(L9&gt;5,L9&lt;=10),"Tolerable",IF(AND(L9&gt;10,L9&lt;=30),"Moderado",IF(AND(L9&gt;30,L9&lt;=40),"Importante","Inaceptable")))),"")</f>
        <v>Moderado</v>
      </c>
      <c r="N9" s="101" t="s">
        <v>87</v>
      </c>
      <c r="O9" s="100" t="s">
        <v>16</v>
      </c>
      <c r="P9" s="100" t="s">
        <v>16</v>
      </c>
      <c r="Q9" s="107">
        <v>0.8</v>
      </c>
      <c r="R9" s="102" t="s">
        <v>105</v>
      </c>
      <c r="S9" s="7" t="s">
        <v>96</v>
      </c>
      <c r="T9" s="7" t="s">
        <v>110</v>
      </c>
      <c r="U9" s="100">
        <f>+L9-(L9*Q9)</f>
        <v>4</v>
      </c>
      <c r="V9" s="108">
        <f>+AVERAGE(U9:U9)</f>
        <v>4</v>
      </c>
      <c r="W9" s="100" t="s">
        <v>27</v>
      </c>
      <c r="X9" s="92" t="s">
        <v>48</v>
      </c>
      <c r="Y9" s="29"/>
    </row>
    <row r="10" spans="1:25" s="30" customFormat="1" ht="101.25" customHeight="1">
      <c r="A10" s="7" t="s">
        <v>88</v>
      </c>
      <c r="B10" s="103" t="s">
        <v>134</v>
      </c>
      <c r="C10" s="91" t="s">
        <v>111</v>
      </c>
      <c r="D10" s="92" t="s">
        <v>18</v>
      </c>
      <c r="E10" s="91" t="s">
        <v>138</v>
      </c>
      <c r="F10" s="91" t="s">
        <v>118</v>
      </c>
      <c r="G10" s="92" t="s">
        <v>24</v>
      </c>
      <c r="H10" s="106">
        <f>+VLOOKUP(G10,'Tabla de valoración'!A5:B8,2,0)</f>
        <v>2</v>
      </c>
      <c r="I10" s="100" t="s">
        <v>27</v>
      </c>
      <c r="J10" s="106">
        <f>+VLOOKUP(Matriz!I10,'Tabla de valoración'!$A$12:$B$15,2,0)</f>
        <v>10</v>
      </c>
      <c r="K10" s="106">
        <f>H10*J10</f>
        <v>20</v>
      </c>
      <c r="L10" s="106">
        <f>+AVERAGE(K10:K10)</f>
        <v>20</v>
      </c>
      <c r="M10" s="100" t="str">
        <f>+_xlfn.IFERROR(IF(L10&lt;=5,"Aceptable",IF(AND(L10&gt;5,L10&lt;=10),"Tolerable",IF(AND(L10&gt;10,L10&lt;=30),"Moderado",IF(AND(L10&gt;30,L10&lt;=40),"Importante","Inaceptable")))),"")</f>
        <v>Moderado</v>
      </c>
      <c r="N10" s="101" t="s">
        <v>88</v>
      </c>
      <c r="O10" s="100" t="s">
        <v>16</v>
      </c>
      <c r="P10" s="100" t="s">
        <v>16</v>
      </c>
      <c r="Q10" s="107">
        <v>0.75</v>
      </c>
      <c r="R10" s="102" t="s">
        <v>114</v>
      </c>
      <c r="S10" s="7" t="s">
        <v>96</v>
      </c>
      <c r="T10" s="7" t="s">
        <v>101</v>
      </c>
      <c r="U10" s="100"/>
      <c r="V10" s="108"/>
      <c r="W10" s="100" t="s">
        <v>27</v>
      </c>
      <c r="X10" s="92" t="s">
        <v>48</v>
      </c>
      <c r="Y10" s="29"/>
    </row>
    <row r="11" spans="1:25" s="14" customFormat="1" ht="122.25" customHeight="1">
      <c r="A11" s="7" t="s">
        <v>89</v>
      </c>
      <c r="B11" s="91" t="s">
        <v>102</v>
      </c>
      <c r="C11" s="91" t="s">
        <v>129</v>
      </c>
      <c r="D11" s="92" t="s">
        <v>61</v>
      </c>
      <c r="E11" s="109" t="s">
        <v>112</v>
      </c>
      <c r="F11" s="102" t="s">
        <v>139</v>
      </c>
      <c r="G11" s="100" t="s">
        <v>24</v>
      </c>
      <c r="H11" s="106">
        <f>_xlfn.IFERROR(VLOOKUP(G11,'Tabla de valoración'!$A$4:$B$7,2,0),"")</f>
        <v>2</v>
      </c>
      <c r="I11" s="100" t="s">
        <v>27</v>
      </c>
      <c r="J11" s="106">
        <f>+VLOOKUP(Matriz!I11,'Tabla de valoración'!$A$12:$B$15,2,0)</f>
        <v>10</v>
      </c>
      <c r="K11" s="106">
        <f>+H11*J11</f>
        <v>20</v>
      </c>
      <c r="L11" s="135">
        <f>+AVERAGE(K11:K13)</f>
        <v>20</v>
      </c>
      <c r="M11" s="96" t="str">
        <f>+IF(L11&lt;=5,"Aceptable",IF(AND(L11&gt;5,L11&lt;=10),"Tolerable",IF(AND(L11&gt;10,L11&lt;=30),"Moderado",IF(AND(L11&gt;30,L11&lt;=40),"Importante","Inaceptable"))))</f>
        <v>Moderado</v>
      </c>
      <c r="N11" s="101" t="s">
        <v>89</v>
      </c>
      <c r="O11" s="110" t="s">
        <v>16</v>
      </c>
      <c r="P11" s="110" t="s">
        <v>16</v>
      </c>
      <c r="Q11" s="111">
        <v>0.75</v>
      </c>
      <c r="R11" s="102" t="s">
        <v>119</v>
      </c>
      <c r="S11" s="92" t="s">
        <v>96</v>
      </c>
      <c r="T11" s="7" t="s">
        <v>120</v>
      </c>
      <c r="U11" s="108">
        <f>+L11-(L11*Q11)</f>
        <v>5</v>
      </c>
      <c r="V11" s="155">
        <f>+AVERAGE(U11:U13)</f>
        <v>6.666666666666667</v>
      </c>
      <c r="W11" s="100" t="s">
        <v>27</v>
      </c>
      <c r="X11" s="92" t="s">
        <v>48</v>
      </c>
      <c r="Y11" s="18"/>
    </row>
    <row r="12" spans="1:25" s="14" customFormat="1" ht="113.25" customHeight="1">
      <c r="A12" s="7" t="s">
        <v>90</v>
      </c>
      <c r="B12" s="103" t="s">
        <v>99</v>
      </c>
      <c r="C12" s="103" t="s">
        <v>103</v>
      </c>
      <c r="D12" s="92" t="s">
        <v>18</v>
      </c>
      <c r="E12" s="91" t="s">
        <v>121</v>
      </c>
      <c r="F12" s="91" t="s">
        <v>118</v>
      </c>
      <c r="G12" s="100" t="s">
        <v>24</v>
      </c>
      <c r="H12" s="106">
        <f>_xlfn.IFERROR(VLOOKUP(G12,'Tabla de valoración'!$A$4:$B$7,2,0),"")</f>
        <v>2</v>
      </c>
      <c r="I12" s="100" t="s">
        <v>27</v>
      </c>
      <c r="J12" s="106">
        <f>+VLOOKUP(Matriz!I12,'Tabla de valoración'!$A$12:$B$15,2,0)</f>
        <v>10</v>
      </c>
      <c r="K12" s="106">
        <f>+H12*J12</f>
        <v>20</v>
      </c>
      <c r="L12" s="135"/>
      <c r="M12" s="96" t="s">
        <v>27</v>
      </c>
      <c r="N12" s="101" t="s">
        <v>90</v>
      </c>
      <c r="O12" s="100" t="s">
        <v>16</v>
      </c>
      <c r="P12" s="100" t="s">
        <v>16</v>
      </c>
      <c r="Q12" s="107">
        <v>0.75</v>
      </c>
      <c r="R12" s="102" t="s">
        <v>140</v>
      </c>
      <c r="S12" s="92" t="s">
        <v>96</v>
      </c>
      <c r="T12" s="91" t="s">
        <v>117</v>
      </c>
      <c r="U12" s="108">
        <f>+L11-(L11*Q12)</f>
        <v>5</v>
      </c>
      <c r="V12" s="155"/>
      <c r="W12" s="100" t="s">
        <v>27</v>
      </c>
      <c r="X12" s="92" t="s">
        <v>48</v>
      </c>
      <c r="Y12" s="18"/>
    </row>
    <row r="13" spans="1:25" s="14" customFormat="1" ht="79.5" customHeight="1">
      <c r="A13" s="7" t="s">
        <v>91</v>
      </c>
      <c r="B13" s="103" t="s">
        <v>106</v>
      </c>
      <c r="C13" s="93" t="s">
        <v>113</v>
      </c>
      <c r="D13" s="92" t="s">
        <v>61</v>
      </c>
      <c r="E13" s="91" t="s">
        <v>122</v>
      </c>
      <c r="F13" s="91" t="s">
        <v>107</v>
      </c>
      <c r="G13" s="101" t="s">
        <v>24</v>
      </c>
      <c r="H13" s="106">
        <f>+VLOOKUP(G13,'Tabla de valoración'!$A$4:$B$7,2,0)</f>
        <v>2</v>
      </c>
      <c r="I13" s="100" t="s">
        <v>27</v>
      </c>
      <c r="J13" s="106">
        <f>+VLOOKUP(Matriz!I13,'Tabla de valoración'!$A$12:$B$15,2,0)</f>
        <v>10</v>
      </c>
      <c r="K13" s="106">
        <f>_xlfn.IFERROR(H13*J13,"")</f>
        <v>20</v>
      </c>
      <c r="L13" s="135"/>
      <c r="M13" s="100" t="s">
        <v>27</v>
      </c>
      <c r="N13" s="101" t="s">
        <v>91</v>
      </c>
      <c r="O13" s="100" t="s">
        <v>16</v>
      </c>
      <c r="P13" s="100" t="s">
        <v>16</v>
      </c>
      <c r="Q13" s="107">
        <v>0.5</v>
      </c>
      <c r="R13" s="91" t="s">
        <v>108</v>
      </c>
      <c r="S13" s="92" t="s">
        <v>63</v>
      </c>
      <c r="T13" s="91" t="s">
        <v>117</v>
      </c>
      <c r="U13" s="108">
        <f>+L11-(L11*Q13)</f>
        <v>10</v>
      </c>
      <c r="V13" s="155"/>
      <c r="W13" s="100" t="s">
        <v>27</v>
      </c>
      <c r="X13" s="92" t="s">
        <v>48</v>
      </c>
      <c r="Y13" s="18"/>
    </row>
    <row r="14" spans="1:25" s="14" customFormat="1" ht="82.5" customHeight="1">
      <c r="A14" s="7" t="s">
        <v>92</v>
      </c>
      <c r="B14" s="91" t="s">
        <v>116</v>
      </c>
      <c r="C14" s="91" t="s">
        <v>123</v>
      </c>
      <c r="D14" s="92" t="s">
        <v>61</v>
      </c>
      <c r="E14" s="91" t="s">
        <v>124</v>
      </c>
      <c r="F14" s="91" t="s">
        <v>125</v>
      </c>
      <c r="G14" s="100" t="s">
        <v>24</v>
      </c>
      <c r="H14" s="106">
        <f>+VLOOKUP(G14,'Tabla de valoración'!$A$4:$B$7,2,0)</f>
        <v>2</v>
      </c>
      <c r="I14" s="100" t="s">
        <v>27</v>
      </c>
      <c r="J14" s="106">
        <f>+VLOOKUP(Matriz!I14,'Tabla de valoración'!$A$12:$B$15,2,0)</f>
        <v>10</v>
      </c>
      <c r="K14" s="106">
        <f>+H14*J14</f>
        <v>20</v>
      </c>
      <c r="L14" s="135">
        <f>+(K14:K15)/2</f>
        <v>10</v>
      </c>
      <c r="M14" s="100" t="s">
        <v>27</v>
      </c>
      <c r="N14" s="101" t="s">
        <v>92</v>
      </c>
      <c r="O14" s="100" t="s">
        <v>16</v>
      </c>
      <c r="P14" s="100" t="s">
        <v>16</v>
      </c>
      <c r="Q14" s="107">
        <v>0.5</v>
      </c>
      <c r="R14" s="91" t="s">
        <v>127</v>
      </c>
      <c r="S14" s="92" t="s">
        <v>128</v>
      </c>
      <c r="T14" s="98" t="s">
        <v>126</v>
      </c>
      <c r="U14" s="108">
        <f>+L14-(L14*Q14)</f>
        <v>5</v>
      </c>
      <c r="V14" s="132">
        <f>+SUM(U14:U15)/2</f>
        <v>5</v>
      </c>
      <c r="W14" s="100" t="s">
        <v>27</v>
      </c>
      <c r="X14" s="92" t="s">
        <v>48</v>
      </c>
      <c r="Y14" s="18"/>
    </row>
    <row r="15" spans="1:25" s="14" customFormat="1" ht="97.5" customHeight="1">
      <c r="A15" s="7" t="s">
        <v>115</v>
      </c>
      <c r="B15" s="91" t="s">
        <v>130</v>
      </c>
      <c r="C15" s="91" t="s">
        <v>141</v>
      </c>
      <c r="D15" s="92" t="s">
        <v>61</v>
      </c>
      <c r="E15" s="91" t="s">
        <v>142</v>
      </c>
      <c r="F15" s="94" t="s">
        <v>143</v>
      </c>
      <c r="G15" s="100" t="s">
        <v>24</v>
      </c>
      <c r="H15" s="106">
        <f>+VLOOKUP(G15,'Tabla de valoración'!$A$4:$B$7,2,0)</f>
        <v>2</v>
      </c>
      <c r="I15" s="100" t="s">
        <v>27</v>
      </c>
      <c r="J15" s="106">
        <f>+VLOOKUP(Matriz!I15,'Tabla de valoración'!$A$12:$B$15,2,0)</f>
        <v>10</v>
      </c>
      <c r="K15" s="106">
        <f>+H15*J15</f>
        <v>20</v>
      </c>
      <c r="L15" s="135"/>
      <c r="M15" s="100" t="s">
        <v>27</v>
      </c>
      <c r="N15" s="101" t="s">
        <v>115</v>
      </c>
      <c r="O15" s="100" t="s">
        <v>17</v>
      </c>
      <c r="P15" s="100" t="s">
        <v>17</v>
      </c>
      <c r="Q15" s="107">
        <v>0.5</v>
      </c>
      <c r="R15" s="91" t="s">
        <v>150</v>
      </c>
      <c r="S15" s="92" t="s">
        <v>128</v>
      </c>
      <c r="T15" s="98" t="s">
        <v>145</v>
      </c>
      <c r="U15" s="108">
        <f>+L14-(L14*Q15)</f>
        <v>5</v>
      </c>
      <c r="V15" s="133"/>
      <c r="W15" s="100" t="s">
        <v>27</v>
      </c>
      <c r="X15" s="92" t="s">
        <v>48</v>
      </c>
      <c r="Y15" s="18"/>
    </row>
    <row r="16" spans="1:25" s="14" customFormat="1" ht="147.75" customHeight="1">
      <c r="A16" s="7" t="s">
        <v>131</v>
      </c>
      <c r="B16" s="91" t="s">
        <v>132</v>
      </c>
      <c r="C16" s="91" t="s">
        <v>151</v>
      </c>
      <c r="D16" s="92" t="s">
        <v>61</v>
      </c>
      <c r="E16" s="91" t="s">
        <v>133</v>
      </c>
      <c r="F16" s="91" t="s">
        <v>152</v>
      </c>
      <c r="G16" s="100" t="s">
        <v>24</v>
      </c>
      <c r="H16" s="106">
        <f>+VLOOKUP(G16,'Tabla de valoración'!$A$4:$B$7,2,0)</f>
        <v>2</v>
      </c>
      <c r="I16" s="100" t="s">
        <v>27</v>
      </c>
      <c r="J16" s="106">
        <f>+VLOOKUP(Matriz!I16,'Tabla de valoración'!$A$12:$B$15,2,0)</f>
        <v>10</v>
      </c>
      <c r="K16" s="106">
        <f>+H16*J16</f>
        <v>20</v>
      </c>
      <c r="L16" s="135" t="e">
        <f>+SUM(K16:K18)/3</f>
        <v>#N/A</v>
      </c>
      <c r="M16" s="100" t="s">
        <v>27</v>
      </c>
      <c r="N16" s="101" t="s">
        <v>131</v>
      </c>
      <c r="O16" s="100" t="s">
        <v>16</v>
      </c>
      <c r="P16" s="100" t="s">
        <v>16</v>
      </c>
      <c r="Q16" s="107">
        <v>0.75</v>
      </c>
      <c r="R16" s="91" t="s">
        <v>144</v>
      </c>
      <c r="S16" s="92" t="s">
        <v>63</v>
      </c>
      <c r="T16" s="98" t="s">
        <v>145</v>
      </c>
      <c r="U16" s="108" t="e">
        <f>+L16-(L16*Q16)</f>
        <v>#N/A</v>
      </c>
      <c r="V16" s="133" t="e">
        <f>+SUM(U16:U18)/3</f>
        <v>#N/A</v>
      </c>
      <c r="W16" s="100" t="s">
        <v>27</v>
      </c>
      <c r="X16" s="92" t="s">
        <v>48</v>
      </c>
      <c r="Y16" s="18"/>
    </row>
    <row r="17" spans="1:25" s="14" customFormat="1" ht="108.75" customHeight="1">
      <c r="A17" s="7" t="s">
        <v>135</v>
      </c>
      <c r="B17" s="91" t="s">
        <v>137</v>
      </c>
      <c r="C17" s="103" t="s">
        <v>136</v>
      </c>
      <c r="D17" s="92" t="s">
        <v>61</v>
      </c>
      <c r="E17" s="91" t="s">
        <v>146</v>
      </c>
      <c r="F17" s="91" t="s">
        <v>147</v>
      </c>
      <c r="G17" s="100" t="s">
        <v>24</v>
      </c>
      <c r="H17" s="100"/>
      <c r="I17" s="100" t="s">
        <v>24</v>
      </c>
      <c r="J17" s="106" t="e">
        <f>+VLOOKUP(Matriz!I17,'Tabla de valoración'!$A$12:$B$15,2,0)</f>
        <v>#N/A</v>
      </c>
      <c r="K17" s="106" t="e">
        <f>+H17*J17</f>
        <v>#N/A</v>
      </c>
      <c r="L17" s="135"/>
      <c r="M17" s="100" t="s">
        <v>27</v>
      </c>
      <c r="N17" s="101" t="s">
        <v>135</v>
      </c>
      <c r="O17" s="100" t="s">
        <v>16</v>
      </c>
      <c r="P17" s="100" t="s">
        <v>16</v>
      </c>
      <c r="Q17" s="107">
        <v>0.75</v>
      </c>
      <c r="R17" s="103" t="s">
        <v>148</v>
      </c>
      <c r="S17" s="92" t="s">
        <v>63</v>
      </c>
      <c r="T17" s="97" t="s">
        <v>149</v>
      </c>
      <c r="U17" s="108" t="e">
        <f>+L16-(L16*Q17)</f>
        <v>#N/A</v>
      </c>
      <c r="V17" s="133"/>
      <c r="W17" s="100" t="s">
        <v>27</v>
      </c>
      <c r="X17" s="92" t="s">
        <v>48</v>
      </c>
      <c r="Y17" s="18"/>
    </row>
    <row r="18" spans="1:25" s="14" customFormat="1" ht="82.5" customHeight="1">
      <c r="A18" s="99"/>
      <c r="B18" s="94"/>
      <c r="C18" s="93"/>
      <c r="D18" s="93"/>
      <c r="E18" s="91"/>
      <c r="F18" s="94"/>
      <c r="G18" s="100"/>
      <c r="H18" s="106" t="e">
        <f>+VLOOKUP(G18,'Tabla de valoración'!$A$4:$B$7,2,0)</f>
        <v>#N/A</v>
      </c>
      <c r="I18" s="100"/>
      <c r="J18" s="106" t="e">
        <f>+VLOOKUP(Matriz!I18,'Tabla de valoración'!$A$12:$B$15,2,0)</f>
        <v>#N/A</v>
      </c>
      <c r="K18" s="106" t="e">
        <f>+H18*J18</f>
        <v>#N/A</v>
      </c>
      <c r="L18" s="135"/>
      <c r="M18" s="100"/>
      <c r="N18" s="99"/>
      <c r="O18" s="100"/>
      <c r="P18" s="100"/>
      <c r="Q18" s="107">
        <v>0</v>
      </c>
      <c r="R18" s="103"/>
      <c r="S18" s="92"/>
      <c r="T18" s="95"/>
      <c r="U18" s="108" t="e">
        <f>+L16-(L16*Q17)</f>
        <v>#N/A</v>
      </c>
      <c r="V18" s="133"/>
      <c r="W18" s="96"/>
      <c r="X18" s="92"/>
      <c r="Y18" s="18"/>
    </row>
    <row r="19" spans="1:26" s="9" customFormat="1" ht="15" hidden="1">
      <c r="A19" s="31"/>
      <c r="B19" s="32"/>
      <c r="C19" s="33"/>
      <c r="D19" s="34"/>
      <c r="E19" s="33"/>
      <c r="F19" s="32"/>
      <c r="G19" s="35"/>
      <c r="H19" s="35">
        <f>_xlfn.IFERROR(VLOOKUP(G19,'Tabla de valoración'!$A$4:$B$7,2,0),"")</f>
      </c>
      <c r="I19" s="35"/>
      <c r="J19" s="35">
        <f>_xlfn.IFERROR(VLOOKUP(Matriz!I19,'Tabla de valoración'!$A$12:$B$15,2,0),"")</f>
      </c>
      <c r="K19" s="35">
        <f>_xlfn.IFERROR(H19*J19,"")</f>
      </c>
      <c r="L19" s="35"/>
      <c r="M19" s="36">
        <f>_xlfn.IFERROR(VLOOKUP(L19,'Tabla de valoración'!#REF!,2,0),"")</f>
      </c>
      <c r="N19" s="35"/>
      <c r="O19" s="35"/>
      <c r="P19" s="35"/>
      <c r="Q19" s="35"/>
      <c r="R19" s="70"/>
      <c r="S19" s="31"/>
      <c r="T19" s="31"/>
      <c r="U19" s="35">
        <f>_xlfn.IFERROR(K19-(K19*Q19),"")</f>
      </c>
      <c r="V19" s="35"/>
      <c r="W19" s="35"/>
      <c r="X19" s="34"/>
      <c r="Y19" s="27"/>
      <c r="Z19" s="28"/>
    </row>
    <row r="20" spans="1:26" s="9" customFormat="1" ht="15" hidden="1">
      <c r="A20" s="31"/>
      <c r="B20" s="32"/>
      <c r="C20" s="33"/>
      <c r="D20" s="34"/>
      <c r="E20" s="33"/>
      <c r="F20" s="32"/>
      <c r="G20" s="35"/>
      <c r="H20" s="35">
        <f>_xlfn.IFERROR(VLOOKUP(G20,'Tabla de valoración'!$A$4:$B$7,2,0),"")</f>
      </c>
      <c r="I20" s="35"/>
      <c r="J20" s="35">
        <f>_xlfn.IFERROR(VLOOKUP(Matriz!I20,'Tabla de valoración'!$A$12:$B$15,2,0),"")</f>
      </c>
      <c r="K20" s="35">
        <f>_xlfn.IFERROR(H20*J20,"")</f>
      </c>
      <c r="L20" s="35"/>
      <c r="M20" s="37">
        <f>_xlfn.IFERROR(VLOOKUP(L20,'Tabla de valoración'!#REF!,2,0),"")</f>
      </c>
      <c r="N20" s="35"/>
      <c r="O20" s="35"/>
      <c r="P20" s="35"/>
      <c r="Q20" s="35"/>
      <c r="R20" s="70"/>
      <c r="S20" s="31"/>
      <c r="T20" s="31"/>
      <c r="U20" s="35">
        <f>_xlfn.IFERROR(K20-(K20*Q20),"")</f>
      </c>
      <c r="V20" s="35"/>
      <c r="W20" s="35"/>
      <c r="X20" s="34"/>
      <c r="Y20" s="27"/>
      <c r="Z20" s="28"/>
    </row>
    <row r="21" spans="1:26" s="9" customFormat="1" ht="30" hidden="1">
      <c r="A21" s="31"/>
      <c r="B21" s="32"/>
      <c r="C21" s="33"/>
      <c r="D21" s="72" t="s">
        <v>61</v>
      </c>
      <c r="E21" s="33"/>
      <c r="F21" s="32"/>
      <c r="G21" s="35" t="s">
        <v>30</v>
      </c>
      <c r="H21" s="35"/>
      <c r="I21" s="35" t="s">
        <v>33</v>
      </c>
      <c r="J21" s="35"/>
      <c r="K21" s="35"/>
      <c r="L21" s="35"/>
      <c r="M21" s="35"/>
      <c r="N21" s="35"/>
      <c r="O21" s="35"/>
      <c r="P21" s="35"/>
      <c r="Q21" s="35"/>
      <c r="R21" s="70"/>
      <c r="S21" s="31"/>
      <c r="T21" s="31"/>
      <c r="U21" s="35"/>
      <c r="V21" s="35"/>
      <c r="W21" s="35"/>
      <c r="X21" s="34" t="s">
        <v>47</v>
      </c>
      <c r="Y21" s="27"/>
      <c r="Z21" s="28"/>
    </row>
    <row r="22" spans="1:26" s="9" customFormat="1" ht="30" hidden="1">
      <c r="A22" s="31"/>
      <c r="B22" s="32"/>
      <c r="C22" s="33"/>
      <c r="D22" s="11" t="s">
        <v>93</v>
      </c>
      <c r="E22" s="33"/>
      <c r="F22" s="32"/>
      <c r="G22" s="35" t="s">
        <v>25</v>
      </c>
      <c r="H22" s="35"/>
      <c r="I22" s="35" t="s">
        <v>26</v>
      </c>
      <c r="J22" s="35"/>
      <c r="K22" s="35"/>
      <c r="L22" s="35"/>
      <c r="M22" s="35"/>
      <c r="N22" s="35"/>
      <c r="O22" s="35"/>
      <c r="P22" s="35"/>
      <c r="Q22" s="35"/>
      <c r="R22" s="70"/>
      <c r="S22" s="31"/>
      <c r="T22" s="31"/>
      <c r="U22" s="35"/>
      <c r="V22" s="35"/>
      <c r="W22" s="35"/>
      <c r="X22" s="34" t="s">
        <v>48</v>
      </c>
      <c r="Y22" s="27"/>
      <c r="Z22" s="28"/>
    </row>
    <row r="23" spans="1:26" s="9" customFormat="1" ht="30" hidden="1">
      <c r="A23" s="31"/>
      <c r="B23" s="32"/>
      <c r="C23" s="33"/>
      <c r="D23" s="72" t="s">
        <v>18</v>
      </c>
      <c r="E23" s="33"/>
      <c r="F23" s="32"/>
      <c r="G23" s="35" t="s">
        <v>24</v>
      </c>
      <c r="H23" s="35"/>
      <c r="I23" s="35" t="s">
        <v>27</v>
      </c>
      <c r="J23" s="35"/>
      <c r="K23" s="35"/>
      <c r="L23" s="35"/>
      <c r="M23" s="35"/>
      <c r="N23" s="35"/>
      <c r="O23" s="35"/>
      <c r="P23" s="35"/>
      <c r="Q23" s="35"/>
      <c r="R23" s="70"/>
      <c r="S23" s="31"/>
      <c r="T23" s="31"/>
      <c r="U23" s="35"/>
      <c r="V23" s="35"/>
      <c r="W23" s="35"/>
      <c r="X23" s="34" t="s">
        <v>49</v>
      </c>
      <c r="Y23" s="27"/>
      <c r="Z23" s="28"/>
    </row>
    <row r="24" spans="1:26" s="9" customFormat="1" ht="30" hidden="1">
      <c r="A24" s="31"/>
      <c r="B24" s="32"/>
      <c r="C24" s="33"/>
      <c r="D24" s="72" t="s">
        <v>57</v>
      </c>
      <c r="E24" s="33"/>
      <c r="F24" s="32"/>
      <c r="G24" s="35" t="s">
        <v>23</v>
      </c>
      <c r="H24" s="35"/>
      <c r="I24" s="35" t="s">
        <v>36</v>
      </c>
      <c r="J24" s="35"/>
      <c r="K24" s="35"/>
      <c r="L24" s="35"/>
      <c r="M24" s="35"/>
      <c r="N24" s="35"/>
      <c r="O24" s="35" t="s">
        <v>16</v>
      </c>
      <c r="P24" s="35" t="s">
        <v>16</v>
      </c>
      <c r="Q24" s="35"/>
      <c r="R24" s="70"/>
      <c r="S24" s="31"/>
      <c r="T24" s="31"/>
      <c r="U24" s="35"/>
      <c r="V24" s="35"/>
      <c r="W24" s="35"/>
      <c r="X24" s="34" t="s">
        <v>50</v>
      </c>
      <c r="Y24" s="27"/>
      <c r="Z24" s="28"/>
    </row>
    <row r="25" spans="1:26" s="9" customFormat="1" ht="30" hidden="1">
      <c r="A25" s="31"/>
      <c r="B25" s="32"/>
      <c r="C25" s="33"/>
      <c r="D25" s="72" t="s">
        <v>58</v>
      </c>
      <c r="E25" s="33"/>
      <c r="F25" s="32"/>
      <c r="G25" s="35"/>
      <c r="H25" s="35"/>
      <c r="I25" s="35"/>
      <c r="J25" s="35"/>
      <c r="K25" s="35"/>
      <c r="L25" s="35"/>
      <c r="M25" s="35"/>
      <c r="N25" s="35"/>
      <c r="O25" s="35" t="s">
        <v>17</v>
      </c>
      <c r="P25" s="35" t="s">
        <v>17</v>
      </c>
      <c r="Q25" s="35"/>
      <c r="R25" s="70"/>
      <c r="S25" s="31"/>
      <c r="T25" s="31"/>
      <c r="U25" s="35"/>
      <c r="V25" s="35"/>
      <c r="W25" s="35"/>
      <c r="X25" s="34" t="s">
        <v>51</v>
      </c>
      <c r="Y25" s="27"/>
      <c r="Z25" s="28"/>
    </row>
    <row r="26" spans="1:26" s="9" customFormat="1" ht="30" hidden="1">
      <c r="A26" s="31"/>
      <c r="B26" s="32"/>
      <c r="C26" s="33"/>
      <c r="D26" s="72" t="s">
        <v>59</v>
      </c>
      <c r="E26" s="33"/>
      <c r="F26" s="32"/>
      <c r="G26" s="35"/>
      <c r="H26" s="35"/>
      <c r="I26" s="35"/>
      <c r="J26" s="35"/>
      <c r="K26" s="35"/>
      <c r="L26" s="35"/>
      <c r="M26" s="35"/>
      <c r="N26" s="35"/>
      <c r="O26" s="35"/>
      <c r="P26" s="35"/>
      <c r="Q26" s="35"/>
      <c r="R26" s="70"/>
      <c r="S26" s="31"/>
      <c r="T26" s="31"/>
      <c r="U26" s="35"/>
      <c r="V26" s="35"/>
      <c r="W26" s="35"/>
      <c r="X26" s="34"/>
      <c r="Y26" s="27"/>
      <c r="Z26" s="28"/>
    </row>
    <row r="27" spans="1:26" s="9" customFormat="1" ht="30" hidden="1">
      <c r="A27" s="31"/>
      <c r="B27" s="32"/>
      <c r="C27" s="33"/>
      <c r="D27" s="72" t="s">
        <v>60</v>
      </c>
      <c r="E27" s="33"/>
      <c r="F27" s="32"/>
      <c r="G27" s="35"/>
      <c r="H27" s="35"/>
      <c r="I27" s="35"/>
      <c r="J27" s="35"/>
      <c r="K27" s="35"/>
      <c r="L27" s="35"/>
      <c r="M27" s="35"/>
      <c r="N27" s="35"/>
      <c r="O27" s="35"/>
      <c r="P27" s="35"/>
      <c r="Q27" s="35"/>
      <c r="R27" s="70"/>
      <c r="S27" s="31"/>
      <c r="T27" s="31"/>
      <c r="U27" s="35"/>
      <c r="V27" s="35"/>
      <c r="W27" s="35"/>
      <c r="X27" s="34"/>
      <c r="Y27" s="27"/>
      <c r="Z27" s="28"/>
    </row>
    <row r="28" spans="1:26" s="9" customFormat="1" ht="15" hidden="1">
      <c r="A28" s="73"/>
      <c r="B28" s="74"/>
      <c r="C28" s="75"/>
      <c r="D28" s="76"/>
      <c r="E28" s="75"/>
      <c r="F28" s="74"/>
      <c r="G28" s="77"/>
      <c r="H28" s="77"/>
      <c r="I28" s="77"/>
      <c r="J28" s="77"/>
      <c r="K28" s="77"/>
      <c r="L28" s="77"/>
      <c r="M28" s="77"/>
      <c r="N28" s="77"/>
      <c r="O28" s="77"/>
      <c r="P28" s="77"/>
      <c r="Q28" s="77"/>
      <c r="R28" s="78"/>
      <c r="S28" s="73"/>
      <c r="T28" s="73"/>
      <c r="U28" s="77"/>
      <c r="V28" s="77"/>
      <c r="W28" s="77"/>
      <c r="X28" s="76"/>
      <c r="Y28" s="27"/>
      <c r="Z28" s="28"/>
    </row>
    <row r="29" spans="1:26" s="9" customFormat="1" ht="15" hidden="1">
      <c r="A29" s="73"/>
      <c r="B29" s="74"/>
      <c r="C29" s="75"/>
      <c r="D29" s="76"/>
      <c r="E29" s="75"/>
      <c r="F29" s="74"/>
      <c r="G29" s="77"/>
      <c r="H29" s="77"/>
      <c r="I29" s="77"/>
      <c r="J29" s="77"/>
      <c r="K29" s="77"/>
      <c r="L29" s="77"/>
      <c r="M29" s="77"/>
      <c r="N29" s="77"/>
      <c r="O29" s="77"/>
      <c r="P29" s="77"/>
      <c r="Q29" s="77"/>
      <c r="R29" s="78"/>
      <c r="S29" s="73"/>
      <c r="T29" s="73"/>
      <c r="U29" s="77"/>
      <c r="V29" s="77"/>
      <c r="W29" s="77"/>
      <c r="X29" s="76"/>
      <c r="Y29" s="27"/>
      <c r="Z29" s="28"/>
    </row>
    <row r="30" spans="1:25" s="9" customFormat="1" ht="15" hidden="1">
      <c r="A30" s="73"/>
      <c r="B30" s="74"/>
      <c r="C30" s="75"/>
      <c r="D30" s="76"/>
      <c r="E30" s="75"/>
      <c r="F30" s="74"/>
      <c r="G30" s="21"/>
      <c r="H30" s="21"/>
      <c r="I30" s="21"/>
      <c r="J30" s="21"/>
      <c r="K30" s="21"/>
      <c r="L30" s="21"/>
      <c r="M30" s="21"/>
      <c r="N30" s="35"/>
      <c r="O30" s="21"/>
      <c r="P30" s="21"/>
      <c r="Q30" s="21"/>
      <c r="R30" s="79"/>
      <c r="S30" s="54"/>
      <c r="T30" s="54"/>
      <c r="U30" s="21"/>
      <c r="V30" s="21"/>
      <c r="W30" s="21"/>
      <c r="X30" s="80"/>
      <c r="Y30" s="81"/>
    </row>
    <row r="31" spans="1:25" s="9" customFormat="1" ht="15" hidden="1">
      <c r="A31" s="73"/>
      <c r="B31" s="74"/>
      <c r="C31" s="75"/>
      <c r="D31" s="76"/>
      <c r="E31" s="75"/>
      <c r="F31" s="74"/>
      <c r="G31" s="21"/>
      <c r="H31" s="21"/>
      <c r="I31" s="21"/>
      <c r="J31" s="21"/>
      <c r="K31" s="21"/>
      <c r="L31" s="21"/>
      <c r="M31" s="21"/>
      <c r="N31" s="35"/>
      <c r="O31" s="21"/>
      <c r="P31" s="21"/>
      <c r="Q31" s="21"/>
      <c r="R31" s="79"/>
      <c r="S31" s="54"/>
      <c r="T31" s="54"/>
      <c r="U31" s="21"/>
      <c r="V31" s="21"/>
      <c r="W31" s="21"/>
      <c r="X31" s="80"/>
      <c r="Y31" s="81"/>
    </row>
    <row r="32" spans="1:25" s="9" customFormat="1" ht="15" hidden="1">
      <c r="A32" s="73"/>
      <c r="B32" s="74"/>
      <c r="C32" s="75"/>
      <c r="D32" s="76"/>
      <c r="E32" s="75"/>
      <c r="F32" s="74"/>
      <c r="G32" s="21"/>
      <c r="H32" s="21"/>
      <c r="I32" s="21"/>
      <c r="J32" s="21"/>
      <c r="K32" s="21"/>
      <c r="L32" s="21"/>
      <c r="M32" s="21"/>
      <c r="N32" s="35"/>
      <c r="O32" s="21"/>
      <c r="P32" s="21"/>
      <c r="Q32" s="21"/>
      <c r="R32" s="79"/>
      <c r="S32" s="54"/>
      <c r="T32" s="54"/>
      <c r="U32" s="21"/>
      <c r="V32" s="21"/>
      <c r="W32" s="21"/>
      <c r="X32" s="80"/>
      <c r="Y32" s="81"/>
    </row>
    <row r="33" spans="1:25" s="9" customFormat="1" ht="15" hidden="1">
      <c r="A33" s="73"/>
      <c r="B33" s="74"/>
      <c r="C33" s="75"/>
      <c r="D33" s="76"/>
      <c r="E33" s="75"/>
      <c r="F33" s="74"/>
      <c r="G33" s="21"/>
      <c r="H33" s="21"/>
      <c r="I33" s="21"/>
      <c r="J33" s="21"/>
      <c r="K33" s="21"/>
      <c r="L33" s="21"/>
      <c r="M33" s="21"/>
      <c r="N33" s="35"/>
      <c r="O33" s="21"/>
      <c r="P33" s="21"/>
      <c r="Q33" s="21"/>
      <c r="R33" s="79"/>
      <c r="S33" s="54"/>
      <c r="T33" s="54"/>
      <c r="U33" s="21"/>
      <c r="V33" s="21"/>
      <c r="W33" s="21"/>
      <c r="X33" s="80"/>
      <c r="Y33" s="81"/>
    </row>
    <row r="34" spans="1:25" s="9" customFormat="1" ht="15" hidden="1">
      <c r="A34" s="73"/>
      <c r="B34" s="74"/>
      <c r="C34" s="75"/>
      <c r="D34" s="76"/>
      <c r="E34" s="75"/>
      <c r="F34" s="74"/>
      <c r="G34" s="21"/>
      <c r="H34" s="21"/>
      <c r="I34" s="21"/>
      <c r="J34" s="21"/>
      <c r="K34" s="21"/>
      <c r="L34" s="21"/>
      <c r="M34" s="21"/>
      <c r="N34" s="35"/>
      <c r="O34" s="21"/>
      <c r="P34" s="21"/>
      <c r="Q34" s="21"/>
      <c r="R34" s="79"/>
      <c r="S34" s="54"/>
      <c r="T34" s="54"/>
      <c r="U34" s="21"/>
      <c r="V34" s="21"/>
      <c r="W34" s="21"/>
      <c r="X34" s="80"/>
      <c r="Y34" s="81"/>
    </row>
    <row r="35" spans="1:25" s="46" customFormat="1" ht="15">
      <c r="A35" s="82"/>
      <c r="B35" s="83"/>
      <c r="C35" s="83"/>
      <c r="D35" s="84"/>
      <c r="E35" s="83"/>
      <c r="F35" s="85"/>
      <c r="G35" s="86"/>
      <c r="H35" s="86"/>
      <c r="I35" s="86"/>
      <c r="J35" s="86"/>
      <c r="K35" s="86"/>
      <c r="L35" s="86"/>
      <c r="M35" s="86"/>
      <c r="N35" s="82"/>
      <c r="O35" s="86"/>
      <c r="P35" s="86"/>
      <c r="Q35" s="86"/>
      <c r="R35" s="83"/>
      <c r="S35" s="87"/>
      <c r="T35" s="87"/>
      <c r="U35" s="86"/>
      <c r="V35" s="86"/>
      <c r="W35" s="86"/>
      <c r="X35" s="84"/>
      <c r="Y35" s="88"/>
    </row>
    <row r="36" ht="15.75" customHeight="1"/>
    <row r="37" ht="15"/>
    <row r="38" ht="15"/>
    <row r="39" ht="15"/>
    <row r="40" ht="15"/>
    <row r="41" ht="15"/>
  </sheetData>
  <sheetProtection/>
  <mergeCells count="45">
    <mergeCell ref="G3:M3"/>
    <mergeCell ref="G4:M4"/>
    <mergeCell ref="W1:AC1"/>
    <mergeCell ref="W2:AC2"/>
    <mergeCell ref="W3:AC3"/>
    <mergeCell ref="W4:AC4"/>
    <mergeCell ref="A5:B5"/>
    <mergeCell ref="C5:D5"/>
    <mergeCell ref="A7:A8"/>
    <mergeCell ref="P5:R5"/>
    <mergeCell ref="G1:M1"/>
    <mergeCell ref="G2:M2"/>
    <mergeCell ref="A1:B4"/>
    <mergeCell ref="S5:T5"/>
    <mergeCell ref="U5:X5"/>
    <mergeCell ref="O7:O8"/>
    <mergeCell ref="P7:P8"/>
    <mergeCell ref="Q7:Q8"/>
    <mergeCell ref="A6:M6"/>
    <mergeCell ref="N6:X6"/>
    <mergeCell ref="N1:O4"/>
    <mergeCell ref="N5:O5"/>
    <mergeCell ref="P1:V4"/>
    <mergeCell ref="U8:V8"/>
    <mergeCell ref="K8:L8"/>
    <mergeCell ref="F7:F8"/>
    <mergeCell ref="G7:M7"/>
    <mergeCell ref="B7:B8"/>
    <mergeCell ref="C7:C8"/>
    <mergeCell ref="D7:D8"/>
    <mergeCell ref="E7:E8"/>
    <mergeCell ref="C1:F4"/>
    <mergeCell ref="X7:X8"/>
    <mergeCell ref="T7:T8"/>
    <mergeCell ref="U7:W7"/>
    <mergeCell ref="R7:R8"/>
    <mergeCell ref="S7:S8"/>
    <mergeCell ref="N7:N8"/>
    <mergeCell ref="V14:V15"/>
    <mergeCell ref="V16:V18"/>
    <mergeCell ref="F5:M5"/>
    <mergeCell ref="L14:L15"/>
    <mergeCell ref="L16:L18"/>
    <mergeCell ref="L11:L13"/>
    <mergeCell ref="V11:V13"/>
  </mergeCells>
  <conditionalFormatting sqref="G9:H16 G18:H21 G17:I17">
    <cfRule type="containsText" priority="58" dxfId="2" operator="containsText" text="Alta">
      <formula>NOT(ISERROR(SEARCH("Alta",G9)))</formula>
    </cfRule>
  </conditionalFormatting>
  <conditionalFormatting sqref="G9:H16 G18:H20 G17:I17">
    <cfRule type="containsText" priority="56" dxfId="0" operator="containsText" text="Baja">
      <formula>NOT(ISERROR(SEARCH("Baja",G9)))</formula>
    </cfRule>
    <cfRule type="containsText" priority="57" dxfId="1" operator="containsText" text="Media">
      <formula>NOT(ISERROR(SEARCH("Media",G9)))</formula>
    </cfRule>
  </conditionalFormatting>
  <conditionalFormatting sqref="I9:M11 I19:M20 I12:K16 W11:W15 I18:K18 J17:K17 M12:M18">
    <cfRule type="containsText" priority="53" dxfId="0" operator="containsText" text="Bajo">
      <formula>NOT(ISERROR(SEARCH("Bajo",I9)))</formula>
    </cfRule>
    <cfRule type="containsText" priority="54" dxfId="1" operator="containsText" text="Medio">
      <formula>NOT(ISERROR(SEARCH("Medio",I9)))</formula>
    </cfRule>
    <cfRule type="containsText" priority="55" dxfId="2" operator="containsText" text="Alto">
      <formula>NOT(ISERROR(SEARCH("Alto",I9)))</formula>
    </cfRule>
  </conditionalFormatting>
  <conditionalFormatting sqref="I9:I16 I18:I20">
    <cfRule type="containsText" priority="47" dxfId="2" operator="containsText" text="Catastrófico">
      <formula>NOT(ISERROR(SEARCH("Catastrófico",I9)))</formula>
    </cfRule>
    <cfRule type="containsText" priority="48" dxfId="1" operator="containsText" text="Moderado">
      <formula>NOT(ISERROR(SEARCH("Moderado",I9)))</formula>
    </cfRule>
    <cfRule type="containsText" priority="49" dxfId="0" operator="containsText" text="Leve">
      <formula>NOT(ISERROR(SEARCH("Leve",I9)))</formula>
    </cfRule>
  </conditionalFormatting>
  <conditionalFormatting sqref="M9:M12 M14:M20">
    <cfRule type="containsText" priority="40" dxfId="1" operator="containsText" text="Moderado">
      <formula>NOT(ISERROR(SEARCH("Moderado",M9)))</formula>
    </cfRule>
    <cfRule type="containsText" priority="41" dxfId="5" operator="containsText" text="Importante">
      <formula>NOT(ISERROR(SEARCH("Importante",M9)))</formula>
    </cfRule>
    <cfRule type="containsText" priority="42" dxfId="2" operator="containsText" text="Inaceptable">
      <formula>NOT(ISERROR(SEARCH("Inaceptable",M9)))</formula>
    </cfRule>
    <cfRule type="containsText" priority="43" dxfId="5" operator="containsText" text="Importante">
      <formula>NOT(ISERROR(SEARCH("Importante",M9)))</formula>
    </cfRule>
    <cfRule type="containsText" priority="44" dxfId="1" operator="containsText" text="Moderada">
      <formula>NOT(ISERROR(SEARCH("Moderada",M9)))</formula>
    </cfRule>
    <cfRule type="containsText" priority="45" dxfId="3" operator="containsText" text="Tolerable">
      <formula>NOT(ISERROR(SEARCH("Tolerable",M9)))</formula>
    </cfRule>
    <cfRule type="containsText" priority="46" dxfId="0" operator="containsText" text="Aceptable">
      <formula>NOT(ISERROR(SEARCH("Aceptable",M9)))</formula>
    </cfRule>
  </conditionalFormatting>
  <conditionalFormatting sqref="W19 W9:W15">
    <cfRule type="containsText" priority="35" dxfId="2" operator="containsText" text="Inaceptable">
      <formula>NOT(ISERROR(SEARCH("Inaceptable",W9)))</formula>
    </cfRule>
    <cfRule type="containsText" priority="36" dxfId="5" operator="containsText" text="Importante">
      <formula>NOT(ISERROR(SEARCH("Importante",W9)))</formula>
    </cfRule>
    <cfRule type="containsText" priority="37" dxfId="1" operator="containsText" text="Moderado">
      <formula>NOT(ISERROR(SEARCH("Moderado",W9)))</formula>
    </cfRule>
    <cfRule type="containsText" priority="38" dxfId="3" operator="containsText" text="Torerable">
      <formula>NOT(ISERROR(SEARCH("Torerable",W9)))</formula>
    </cfRule>
    <cfRule type="containsText" priority="39" dxfId="0" operator="containsText" text="Aceptable">
      <formula>NOT(ISERROR(SEARCH("Aceptable",W9)))</formula>
    </cfRule>
  </conditionalFormatting>
  <conditionalFormatting sqref="W9:W15">
    <cfRule type="containsText" priority="34" dxfId="3" operator="containsText" text="Tolerable">
      <formula>NOT(ISERROR(SEARCH("Tolerable",W9)))</formula>
    </cfRule>
  </conditionalFormatting>
  <conditionalFormatting sqref="W16:W17">
    <cfRule type="containsText" priority="13" dxfId="0" operator="containsText" text="Bajo">
      <formula>NOT(ISERROR(SEARCH("Bajo",W16)))</formula>
    </cfRule>
    <cfRule type="containsText" priority="14" dxfId="1" operator="containsText" text="Medio">
      <formula>NOT(ISERROR(SEARCH("Medio",W16)))</formula>
    </cfRule>
    <cfRule type="containsText" priority="15" dxfId="2" operator="containsText" text="Alto">
      <formula>NOT(ISERROR(SEARCH("Alto",W16)))</formula>
    </cfRule>
  </conditionalFormatting>
  <conditionalFormatting sqref="W16:W17">
    <cfRule type="containsText" priority="8" dxfId="2" operator="containsText" text="Inaceptable">
      <formula>NOT(ISERROR(SEARCH("Inaceptable",W16)))</formula>
    </cfRule>
    <cfRule type="containsText" priority="9" dxfId="5" operator="containsText" text="Importante">
      <formula>NOT(ISERROR(SEARCH("Importante",W16)))</formula>
    </cfRule>
    <cfRule type="containsText" priority="10" dxfId="1" operator="containsText" text="Moderado">
      <formula>NOT(ISERROR(SEARCH("Moderado",W16)))</formula>
    </cfRule>
    <cfRule type="containsText" priority="11" dxfId="3" operator="containsText" text="Torerable">
      <formula>NOT(ISERROR(SEARCH("Torerable",W16)))</formula>
    </cfRule>
    <cfRule type="containsText" priority="12" dxfId="0" operator="containsText" text="Aceptable">
      <formula>NOT(ISERROR(SEARCH("Aceptable",W16)))</formula>
    </cfRule>
  </conditionalFormatting>
  <conditionalFormatting sqref="W16:W17">
    <cfRule type="containsText" priority="7" dxfId="3" operator="containsText" text="Tolerable">
      <formula>NOT(ISERROR(SEARCH("Tolerable",W16)))</formula>
    </cfRule>
  </conditionalFormatting>
  <conditionalFormatting sqref="M13:M18">
    <cfRule type="containsText" priority="4" dxfId="2" operator="containsText" text="Catastrófico">
      <formula>NOT(ISERROR(SEARCH("Catastrófico",M13)))</formula>
    </cfRule>
    <cfRule type="containsText" priority="5" dxfId="1" operator="containsText" text="Moderado">
      <formula>NOT(ISERROR(SEARCH("Moderado",M13)))</formula>
    </cfRule>
    <cfRule type="containsText" priority="6" dxfId="0" operator="containsText" text="Leve">
      <formula>NOT(ISERROR(SEARCH("Leve",M13)))</formula>
    </cfRule>
  </conditionalFormatting>
  <dataValidations count="6">
    <dataValidation type="list" allowBlank="1" showInputMessage="1" showErrorMessage="1" sqref="D9:D17">
      <formula1>$D$21:$D$27</formula1>
    </dataValidation>
    <dataValidation type="list" allowBlank="1" showInputMessage="1" showErrorMessage="1" sqref="X9:X18">
      <formula1>$X$21:$X$25</formula1>
    </dataValidation>
    <dataValidation type="list" allowBlank="1" showInputMessage="1" showErrorMessage="1" sqref="M13:M18 I9:I16 I18:I20">
      <formula1>$I$22:$I$24</formula1>
    </dataValidation>
    <dataValidation type="list" allowBlank="1" showInputMessage="1" showErrorMessage="1" sqref="G9:G20 H17:I17">
      <formula1>$G$22:$G$24</formula1>
    </dataValidation>
    <dataValidation type="list" allowBlank="1" showInputMessage="1" showErrorMessage="1" sqref="O9:O20">
      <formula1>$O$24:$O$25</formula1>
    </dataValidation>
    <dataValidation type="list" allowBlank="1" showInputMessage="1" showErrorMessage="1" sqref="P9:P22">
      <formula1>$P$24:$P$25</formula1>
    </dataValidation>
  </dataValidations>
  <hyperlinks>
    <hyperlink ref="I8" location="'Estructura de Riesgos FP'!F3" display="Impacto"/>
    <hyperlink ref="G8" location="'Estructura de Riesgos FP'!E3" display="Probabilidad"/>
  </hyperlinks>
  <printOptions horizontalCentered="1"/>
  <pageMargins left="0.4724409448818898" right="0.4724409448818898" top="0.6692913385826772" bottom="0.6692913385826772" header="0.31496062992125984" footer="0.31496062992125984"/>
  <pageSetup horizontalDpi="600" verticalDpi="600" orientation="landscape" scale="60" r:id="rId4"/>
  <rowBreaks count="1" manualBreakCount="1">
    <brk id="13" max="24" man="1"/>
  </rowBreaks>
  <colBreaks count="1" manualBreakCount="1">
    <brk id="13" max="65535" man="1"/>
  </colBreaks>
  <drawing r:id="rId3"/>
  <legacyDrawing r:id="rId2"/>
</worksheet>
</file>

<file path=xl/worksheets/sheet3.xml><?xml version="1.0" encoding="utf-8"?>
<worksheet xmlns="http://schemas.openxmlformats.org/spreadsheetml/2006/main" xmlns:r="http://schemas.openxmlformats.org/officeDocument/2006/relationships">
  <dimension ref="B10:F17"/>
  <sheetViews>
    <sheetView showGridLines="0" view="pageLayout" workbookViewId="0" topLeftCell="A10">
      <selection activeCell="A9" sqref="A9:G17"/>
    </sheetView>
  </sheetViews>
  <sheetFormatPr defaultColWidth="11.421875" defaultRowHeight="15"/>
  <cols>
    <col min="2" max="2" width="11.421875" style="19" customWidth="1"/>
    <col min="3" max="3" width="11.421875" style="22" customWidth="1"/>
    <col min="4" max="6" width="11.421875" style="19" customWidth="1"/>
  </cols>
  <sheetData>
    <row r="10" spans="2:6" ht="15.75" thickBot="1">
      <c r="B10" s="161" t="s">
        <v>85</v>
      </c>
      <c r="C10" s="161"/>
      <c r="D10" s="161"/>
      <c r="E10" s="161"/>
      <c r="F10" s="161"/>
    </row>
    <row r="11" spans="2:3" ht="15">
      <c r="B11" s="58" t="s">
        <v>77</v>
      </c>
      <c r="C11" s="59" t="s">
        <v>34</v>
      </c>
    </row>
    <row r="12" spans="2:6" ht="39" customHeight="1">
      <c r="B12" s="55" t="s">
        <v>25</v>
      </c>
      <c r="C12" s="40">
        <v>3</v>
      </c>
      <c r="D12" s="64" t="s">
        <v>78</v>
      </c>
      <c r="E12" s="65" t="s">
        <v>79</v>
      </c>
      <c r="F12" s="66" t="s">
        <v>80</v>
      </c>
    </row>
    <row r="13" spans="2:6" ht="39.75" customHeight="1">
      <c r="B13" s="56" t="s">
        <v>24</v>
      </c>
      <c r="C13" s="40">
        <v>2</v>
      </c>
      <c r="D13" s="67" t="s">
        <v>81</v>
      </c>
      <c r="E13" s="64" t="s">
        <v>82</v>
      </c>
      <c r="F13" s="65" t="s">
        <v>83</v>
      </c>
    </row>
    <row r="14" spans="2:6" ht="39.75" customHeight="1">
      <c r="B14" s="57" t="s">
        <v>23</v>
      </c>
      <c r="C14" s="40">
        <v>1</v>
      </c>
      <c r="D14" s="68" t="s">
        <v>84</v>
      </c>
      <c r="E14" s="67" t="s">
        <v>81</v>
      </c>
      <c r="F14" s="64" t="s">
        <v>82</v>
      </c>
    </row>
    <row r="15" spans="2:6" s="46" customFormat="1" ht="12.75" customHeight="1">
      <c r="B15" s="21"/>
      <c r="C15" s="62"/>
      <c r="D15" s="63"/>
      <c r="E15" s="63"/>
      <c r="F15" s="63"/>
    </row>
    <row r="16" spans="3:6" ht="18.75" customHeight="1">
      <c r="C16" s="60" t="s">
        <v>74</v>
      </c>
      <c r="D16" s="61" t="s">
        <v>26</v>
      </c>
      <c r="E16" s="60" t="s">
        <v>75</v>
      </c>
      <c r="F16" s="60" t="s">
        <v>76</v>
      </c>
    </row>
    <row r="17" spans="3:6" ht="18.75" customHeight="1">
      <c r="C17" s="58" t="s">
        <v>34</v>
      </c>
      <c r="D17" s="59">
        <v>5</v>
      </c>
      <c r="E17" s="59">
        <v>10</v>
      </c>
      <c r="F17" s="59">
        <v>20</v>
      </c>
    </row>
  </sheetData>
  <sheetProtection/>
  <mergeCells count="1">
    <mergeCell ref="B10:F10"/>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ALEXANDRA NEGRETE ROJAS</cp:lastModifiedBy>
  <cp:lastPrinted>2018-12-10T16:31:25Z</cp:lastPrinted>
  <dcterms:created xsi:type="dcterms:W3CDTF">2018-09-28T16:14:14Z</dcterms:created>
  <dcterms:modified xsi:type="dcterms:W3CDTF">2023-01-30T19:32:29Z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