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estadistica2\COMPARTIDO CALIDAD\CALIDAD\2023\MAPAS DE RIESGOS\"/>
    </mc:Choice>
  </mc:AlternateContent>
  <xr:revisionPtr revIDLastSave="0" documentId="13_ncr:1_{10642088-7FAF-4EAF-8BCA-59A57F3D5476}" xr6:coauthVersionLast="47" xr6:coauthVersionMax="47" xr10:uidLastSave="{00000000-0000-0000-0000-000000000000}"/>
  <bookViews>
    <workbookView xWindow="-120" yWindow="-120" windowWidth="20730" windowHeight="11160" firstSheet="1" activeTab="1" xr2:uid="{00000000-000D-0000-FFFF-FFFF00000000}"/>
  </bookViews>
  <sheets>
    <sheet name="Tabla de valoración" sheetId="2" state="hidden" r:id="rId1"/>
    <sheet name="CALIDAD" sheetId="8" r:id="rId2"/>
  </sheets>
  <externalReferences>
    <externalReference r:id="rId3"/>
    <externalReference r:id="rId4"/>
    <externalReference r:id="rId5"/>
    <externalReference r:id="rId6"/>
    <externalReference r:id="rId7"/>
    <externalReference r:id="rId8"/>
  </externalReferences>
  <definedNames>
    <definedName name="_xlnm.Print_Area" localSheetId="1">CALIDAD!$A$1:$X$53</definedName>
    <definedName name="FUENTE">#REF!</definedName>
    <definedName name="Hoja_1_de_1">#REF!</definedName>
    <definedName name="hojka" comment="criterios">#REF!</definedName>
    <definedName name="listado" comment="criterios">#REF!</definedName>
    <definedName name="listado1" comment="criterios">#REF!</definedName>
    <definedName name="listadoGMP" comment="criterios">#REF!</definedName>
    <definedName name="MATRIZ_RAM">#REF!</definedName>
    <definedName name="mENSUAL">#REF!</definedName>
    <definedName name="VALORACION_RAM">#REF!</definedName>
    <definedName name="Valoracion_RAMV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3" i="8" l="1"/>
  <c r="N52" i="8"/>
  <c r="N47" i="8"/>
  <c r="N44" i="8"/>
  <c r="N41" i="8"/>
  <c r="N37" i="8"/>
  <c r="N34" i="8"/>
  <c r="N30" i="8"/>
  <c r="N27" i="8"/>
  <c r="N23" i="8"/>
  <c r="N21" i="8"/>
  <c r="N19" i="8"/>
  <c r="N16" i="8"/>
  <c r="N15" i="8"/>
  <c r="N13" i="8"/>
  <c r="N11" i="8"/>
  <c r="N9" i="8"/>
  <c r="J53" i="8" l="1"/>
  <c r="H53" i="8"/>
  <c r="J52" i="8"/>
  <c r="H52" i="8"/>
  <c r="K52" i="8" s="1"/>
  <c r="L52" i="8" s="1"/>
  <c r="J51" i="8"/>
  <c r="H51" i="8"/>
  <c r="J50" i="8"/>
  <c r="H50" i="8"/>
  <c r="K50" i="8" s="1"/>
  <c r="J49" i="8"/>
  <c r="H49" i="8"/>
  <c r="J48" i="8"/>
  <c r="H48" i="8"/>
  <c r="J47" i="8"/>
  <c r="H47" i="8"/>
  <c r="J46" i="8"/>
  <c r="H46" i="8"/>
  <c r="J45" i="8"/>
  <c r="H45" i="8"/>
  <c r="J44" i="8"/>
  <c r="H44" i="8"/>
  <c r="J43" i="8"/>
  <c r="H43" i="8"/>
  <c r="J42" i="8"/>
  <c r="H42" i="8"/>
  <c r="J41" i="8"/>
  <c r="H41" i="8"/>
  <c r="K41" i="8" s="1"/>
  <c r="L41" i="8" s="1"/>
  <c r="J39" i="8"/>
  <c r="H39" i="8"/>
  <c r="J37" i="8"/>
  <c r="H37" i="8"/>
  <c r="K36" i="8"/>
  <c r="K35" i="8"/>
  <c r="J34" i="8"/>
  <c r="H34" i="8"/>
  <c r="J31" i="8"/>
  <c r="H31" i="8"/>
  <c r="J30" i="8"/>
  <c r="H30" i="8"/>
  <c r="J29" i="8"/>
  <c r="H29" i="8"/>
  <c r="H27" i="8"/>
  <c r="K27" i="8" s="1"/>
  <c r="L27" i="8" s="1"/>
  <c r="J23" i="8"/>
  <c r="H23" i="8"/>
  <c r="K51" i="8" l="1"/>
  <c r="K23" i="8"/>
  <c r="L23" i="8" s="1"/>
  <c r="U23" i="8" s="1"/>
  <c r="V23" i="8" s="1"/>
  <c r="K43" i="8"/>
  <c r="K42" i="8"/>
  <c r="U42" i="8" s="1"/>
  <c r="K45" i="8"/>
  <c r="K47" i="8"/>
  <c r="L47" i="8" s="1"/>
  <c r="K49" i="8"/>
  <c r="K53" i="8"/>
  <c r="L53" i="8" s="1"/>
  <c r="K44" i="8"/>
  <c r="L44" i="8" s="1"/>
  <c r="U45" i="8" s="1"/>
  <c r="K46" i="8"/>
  <c r="K48" i="8"/>
  <c r="U52" i="8"/>
  <c r="V52" i="8" s="1"/>
  <c r="U47" i="8"/>
  <c r="V47" i="8" s="1"/>
  <c r="U41" i="8"/>
  <c r="K37" i="8"/>
  <c r="L37" i="8" s="1"/>
  <c r="U38" i="8" s="1"/>
  <c r="K29" i="8"/>
  <c r="K31" i="8"/>
  <c r="K39" i="8"/>
  <c r="K30" i="8"/>
  <c r="L30" i="8" s="1"/>
  <c r="U31" i="8" s="1"/>
  <c r="K34" i="8"/>
  <c r="L34" i="8" s="1"/>
  <c r="U36" i="8" s="1"/>
  <c r="U29" i="8"/>
  <c r="U28" i="8"/>
  <c r="U27" i="8"/>
  <c r="V27" i="8" s="1"/>
  <c r="U44" i="8" l="1"/>
  <c r="V44" i="8" s="1"/>
  <c r="V41" i="8"/>
  <c r="U46" i="8"/>
  <c r="U53" i="8"/>
  <c r="V53" i="8" s="1"/>
  <c r="U35" i="8"/>
  <c r="U37" i="8"/>
  <c r="U39" i="8"/>
  <c r="U33" i="8"/>
  <c r="U40" i="8"/>
  <c r="U32" i="8"/>
  <c r="U30" i="8"/>
  <c r="V30" i="8" s="1"/>
  <c r="U34" i="8"/>
  <c r="V34" i="8" s="1"/>
  <c r="V37" i="8" l="1"/>
  <c r="J21" i="8" l="1"/>
  <c r="H21" i="8"/>
  <c r="J20" i="8"/>
  <c r="H20" i="8"/>
  <c r="J19" i="8"/>
  <c r="H19" i="8"/>
  <c r="J16" i="8"/>
  <c r="H16" i="8"/>
  <c r="J15" i="8"/>
  <c r="H15" i="8"/>
  <c r="J13" i="8"/>
  <c r="H13" i="8"/>
  <c r="J11" i="8"/>
  <c r="H11" i="8"/>
  <c r="J10" i="8"/>
  <c r="H10" i="8"/>
  <c r="J9" i="8"/>
  <c r="H9" i="8"/>
  <c r="K19" i="8" l="1"/>
  <c r="L19" i="8" s="1"/>
  <c r="U19" i="8" s="1"/>
  <c r="K9" i="8"/>
  <c r="L9" i="8" s="1"/>
  <c r="U9" i="8" s="1"/>
  <c r="V9" i="8" s="1"/>
  <c r="K16" i="8"/>
  <c r="L16" i="8" s="1"/>
  <c r="U18" i="8" s="1"/>
  <c r="K21" i="8"/>
  <c r="L21" i="8" s="1"/>
  <c r="U21" i="8" s="1"/>
  <c r="V21" i="8" s="1"/>
  <c r="K15" i="8"/>
  <c r="L15" i="8" s="1"/>
  <c r="U15" i="8" s="1"/>
  <c r="V15" i="8" s="1"/>
  <c r="K11" i="8"/>
  <c r="L11" i="8" s="1"/>
  <c r="U11" i="8" s="1"/>
  <c r="V11" i="8" s="1"/>
  <c r="K10" i="8"/>
  <c r="K13" i="8"/>
  <c r="L13" i="8" s="1"/>
  <c r="U13" i="8" s="1"/>
  <c r="V13" i="8" s="1"/>
  <c r="K20" i="8"/>
  <c r="U10" i="8" l="1"/>
  <c r="U20" i="8"/>
  <c r="V19" i="8" s="1"/>
  <c r="U12" i="8"/>
  <c r="U17" i="8"/>
  <c r="U16" i="8"/>
  <c r="V16" i="8" l="1"/>
  <c r="H17" i="2" l="1"/>
  <c r="H16" i="2"/>
  <c r="H15" i="2"/>
  <c r="H14" i="2"/>
  <c r="H13" i="2"/>
  <c r="H12" i="2"/>
  <c r="H11" i="2"/>
  <c r="H10" i="2"/>
  <c r="H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Martinez</author>
  </authors>
  <commentList>
    <comment ref="Q7" authorId="0" shapeId="0" xr:uid="{FCBE7878-CAF4-4EFC-B769-67949DBBACCE}">
      <text>
        <r>
          <rPr>
            <b/>
            <sz val="9"/>
            <color indexed="81"/>
            <rFont val="Tahoma"/>
            <family val="2"/>
          </rPr>
          <t>Gustavo Martinez:</t>
        </r>
        <r>
          <rPr>
            <sz val="9"/>
            <color indexed="81"/>
            <rFont val="Tahoma"/>
            <family val="2"/>
          </rPr>
          <t xml:space="preserve">
No Existe y no Documentado   0% 
Si existe y no documentado 50%
Existe y documentado 75%
</t>
        </r>
      </text>
    </comment>
  </commentList>
</comments>
</file>

<file path=xl/sharedStrings.xml><?xml version="1.0" encoding="utf-8"?>
<sst xmlns="http://schemas.openxmlformats.org/spreadsheetml/2006/main" count="477" uniqueCount="237">
  <si>
    <t xml:space="preserve">Mapa de riesgo </t>
  </si>
  <si>
    <t xml:space="preserve">Hospital San Jerónimo de Montería </t>
  </si>
  <si>
    <t>Nombre del área / proceso</t>
  </si>
  <si>
    <t>Líder del área / proceso</t>
  </si>
  <si>
    <t xml:space="preserve">Nombre del  área </t>
  </si>
  <si>
    <t>Código del riesgo</t>
  </si>
  <si>
    <t>Nombre del riesgo</t>
  </si>
  <si>
    <t xml:space="preserve">Descripción </t>
  </si>
  <si>
    <t>Clasificación</t>
  </si>
  <si>
    <t xml:space="preserve">Causas </t>
  </si>
  <si>
    <t xml:space="preserve">Consecuencias </t>
  </si>
  <si>
    <t>Existe control?</t>
  </si>
  <si>
    <t>Descripción del control</t>
  </si>
  <si>
    <t>Frecuencia del control</t>
  </si>
  <si>
    <t xml:space="preserve">Responsable </t>
  </si>
  <si>
    <t>Riesgo Residual</t>
  </si>
  <si>
    <t>Tratamiento</t>
  </si>
  <si>
    <t xml:space="preserve">Nivel </t>
  </si>
  <si>
    <t>SI</t>
  </si>
  <si>
    <t>NO</t>
  </si>
  <si>
    <t>Riesgo de cumplimiento</t>
  </si>
  <si>
    <t xml:space="preserve">VALORACIÓN DE LA FRECUENCIA DE LOS RIESGOS </t>
  </si>
  <si>
    <t>Frecuencia- probailidad</t>
  </si>
  <si>
    <t xml:space="preserve">Calificación </t>
  </si>
  <si>
    <t>Valoración</t>
  </si>
  <si>
    <t>Baja</t>
  </si>
  <si>
    <t>Media</t>
  </si>
  <si>
    <t>Alta</t>
  </si>
  <si>
    <t>Leve</t>
  </si>
  <si>
    <t>Moderado</t>
  </si>
  <si>
    <t>Impact/ Gravedad</t>
  </si>
  <si>
    <t>Prob/ Frec</t>
  </si>
  <si>
    <t>Calificación</t>
  </si>
  <si>
    <t>Probabilidad</t>
  </si>
  <si>
    <t>VALORACIÓN DE IMPACTO DE LOS RIESGOS</t>
  </si>
  <si>
    <t>Gravedad- impacto</t>
  </si>
  <si>
    <t>Impacto</t>
  </si>
  <si>
    <t>Valor</t>
  </si>
  <si>
    <t>Valor Nivel</t>
  </si>
  <si>
    <t>Catastrófico</t>
  </si>
  <si>
    <t>NIVEL RIESGO INHERENTE</t>
  </si>
  <si>
    <t>Probabilidad * impacto</t>
  </si>
  <si>
    <t>Aceptable</t>
  </si>
  <si>
    <t>Tolerable</t>
  </si>
  <si>
    <t>Importante</t>
  </si>
  <si>
    <t>Inaceptable</t>
  </si>
  <si>
    <t>Inherente</t>
  </si>
  <si>
    <t>Menor o igual a 5</t>
  </si>
  <si>
    <t>Mayor o igual a 5 y menor o igual  a 10</t>
  </si>
  <si>
    <t>Mayor a 40</t>
  </si>
  <si>
    <t>Riesgo absoluto</t>
  </si>
  <si>
    <t>Evitar el riesgo</t>
  </si>
  <si>
    <t>Reducir el riesgo</t>
  </si>
  <si>
    <t>Compartir el riesgo</t>
  </si>
  <si>
    <t>Transferir el riesgo</t>
  </si>
  <si>
    <t>Asumir el riesgo</t>
  </si>
  <si>
    <t>Control documentado</t>
  </si>
  <si>
    <t>Valoración control</t>
  </si>
  <si>
    <t>Valoración riesgo inherente</t>
  </si>
  <si>
    <t>Mayor a 30 y menor o igual a 40</t>
  </si>
  <si>
    <t>Riesgo de tecnología</t>
  </si>
  <si>
    <t>Riesgo estratégico</t>
  </si>
  <si>
    <t>Riesgo de corrupción</t>
  </si>
  <si>
    <t>Riesgo operativo</t>
  </si>
  <si>
    <t>Permanente</t>
  </si>
  <si>
    <t>Mayor a 10 y menor o igual 30</t>
  </si>
  <si>
    <t>Riesgo de imagen</t>
  </si>
  <si>
    <t>&lt;</t>
  </si>
  <si>
    <t xml:space="preserve">IDENTIFICACIÓN DEL RIESGO </t>
  </si>
  <si>
    <t>Trámite de quejas</t>
  </si>
  <si>
    <t>Incumplimiento en el trámite de quejas presentadas por los usuarios y el suministro de información errada e inoportuna.</t>
  </si>
  <si>
    <t xml:space="preserve">No realizar el procedimiento adecuado de las quejas presentadas. </t>
  </si>
  <si>
    <t xml:space="preserve"> Generación de comportamiento agresivo en los usuarios.
</t>
  </si>
  <si>
    <t>Dar trámite a las quejas de los usuarios en forma oportuna.</t>
  </si>
  <si>
    <t xml:space="preserve"> Oficina de Atención al Usuario.
 Subgerencia Científica
Oficina de Control Interno
</t>
  </si>
  <si>
    <t xml:space="preserve">No presentar la información de las quejas en el tiempo oportuno. </t>
  </si>
  <si>
    <t xml:space="preserve"> Aglomeración de usuarios e impaciencias por la demora.</t>
  </si>
  <si>
    <t>Trasladar a la instancia pertinente aquellas quejas que no puedan ser resueltas o que no le competen al área.</t>
  </si>
  <si>
    <t>Mal manejo de la información suministrada.</t>
  </si>
  <si>
    <t xml:space="preserve"> Pérdida de credibilidad de la entidad.</t>
  </si>
  <si>
    <t>Código: C.6.FOR.OO3</t>
  </si>
  <si>
    <t xml:space="preserve">Versión:01 </t>
  </si>
  <si>
    <t>Fecha: Diciembre de 2018</t>
  </si>
  <si>
    <t>Aprobado por: Gestión de la calidad</t>
  </si>
  <si>
    <t>Desactualización del software</t>
  </si>
  <si>
    <t xml:space="preserve">No se cuenta con un software y se encuentran expuestos a retrocesos de tipo administrativo y asistencial, tales como: Mala facturación, mal descripción de procedimientos asistenciales, problemas con cobro de cartera, problemas con el calculo de costos. </t>
  </si>
  <si>
    <t>No contar con una versión actualizada del software para  que garantice los procesos eficientemente.</t>
  </si>
  <si>
    <t xml:space="preserve">Atraso en la obtención del dato de indicadores </t>
  </si>
  <si>
    <t xml:space="preserve">Adquirir la actualización de software en la medida de las necesidades. </t>
  </si>
  <si>
    <t xml:space="preserve">subdirección adm y gerencia </t>
  </si>
  <si>
    <t>Perdida de información.</t>
  </si>
  <si>
    <t>Falta de credibilidad.</t>
  </si>
  <si>
    <t xml:space="preserve">Menos argumentos para tomas de decisiones por parte de la alta gerencia. </t>
  </si>
  <si>
    <t>Rotación frecuente del personal</t>
  </si>
  <si>
    <t xml:space="preserve">Traumatismo en la producción y análisis de indicadores </t>
  </si>
  <si>
    <t xml:space="preserve">Cambios seguidos del personal produciendo inestabilidad en las actividades a realizar  del área. </t>
  </si>
  <si>
    <t>Demoras en la entrega de informes</t>
  </si>
  <si>
    <t>Verificar la idoneidad del personal, a través de la gestión del talento humano.</t>
  </si>
  <si>
    <t xml:space="preserve">Gerencia, subdirección adm. </t>
  </si>
  <si>
    <t xml:space="preserve">Evaluar las competencias del personal </t>
  </si>
  <si>
    <t xml:space="preserve">Inestabilidad por parte del personal </t>
  </si>
  <si>
    <t xml:space="preserve">Perdida de tiempo en procesos de capacitación. </t>
  </si>
  <si>
    <t xml:space="preserve">Garantizar la estabilidad del personal. </t>
  </si>
  <si>
    <t xml:space="preserve">Aseguramiento de la información </t>
  </si>
  <si>
    <t xml:space="preserve">No contar con la información en caso de perdida, tales como robo, daño físico de energía o servidor, daño del software o equipo computo, incendio, inundación o cualquier tipo de desastre natural. </t>
  </si>
  <si>
    <t>No realizar copias de seguridad de los equipos involucrados en la obtención de información</t>
  </si>
  <si>
    <t>No procesamiento y entrega de la información asistencial y financiera de la ESE, de tipo gerencial con el fin de entregar informes internos y externos.</t>
  </si>
  <si>
    <t>Realizar, verificar y  hacer seguimiento a bitácoras de Backups</t>
  </si>
  <si>
    <t xml:space="preserve">Gerencia, subdirección administrativa y financiera y sistemas. </t>
  </si>
  <si>
    <t>No tener perfiles bien definidos de cada uno de los usuarios que administran la información de la ESE</t>
  </si>
  <si>
    <t>Sanciones administrativas y penales para la ESE</t>
  </si>
  <si>
    <t>Tener software actualizado de seguridad y copias de respaldo.</t>
  </si>
  <si>
    <t xml:space="preserve">Insatisfacción de los clientes internos y externos </t>
  </si>
  <si>
    <t>Evaluar el uso y manejo de los recursos tecnológicos</t>
  </si>
  <si>
    <t xml:space="preserve">Problemas en la confidencialidad de la información </t>
  </si>
  <si>
    <t xml:space="preserve">Entrega de informes </t>
  </si>
  <si>
    <t>Cumplir los tiempos de entrega de los diferentes informes internos y externos, depende de un trabajo interdisciplinario de cada una de las áreas que tienen a su cargo la responsabilidad de capturar el dato y que este sea con calidad, seguridad y oportunidad.</t>
  </si>
  <si>
    <t xml:space="preserve">Demoras en el tiempo oportuno los informes por parte de cada área. </t>
  </si>
  <si>
    <t xml:space="preserve">Sanciones                             </t>
  </si>
  <si>
    <t xml:space="preserve">Revisión periódica de áreas que reporten información y los instrumentos utilizados.   </t>
  </si>
  <si>
    <t>Subdirección Científica y estadística</t>
  </si>
  <si>
    <t>Retraso para la toma de decisiones</t>
  </si>
  <si>
    <t>Evaluación periódica de informes</t>
  </si>
  <si>
    <t>Análisis de Información con cada área</t>
  </si>
  <si>
    <t xml:space="preserve"> La no realización de copias de seguridad de los equipos involucrados en la obtención del dato. No tener los perfiles bien definidos de cada uno de los usuarios que administran la información en la ESE.</t>
  </si>
  <si>
    <t>No tener perfiles definidos para cada uno de los que administran la información.</t>
  </si>
  <si>
    <t xml:space="preserve">Sanciones administrativas y penales para la ESE.                   </t>
  </si>
  <si>
    <t xml:space="preserve">  Tener un listado de los usuarios del sistema y sus roles.                                               </t>
  </si>
  <si>
    <t>Gerencia. Subdirección Administrativa y Financiera. Sistemas</t>
  </si>
  <si>
    <t xml:space="preserve"> Realizar cambios de contraseñas periódicos.         </t>
  </si>
  <si>
    <t>Insatisfacción de los clientes internos y externos.</t>
  </si>
  <si>
    <t xml:space="preserve"> Vacunar los Discos Flexibles, CD's, USB que se manejan en la ESE.                </t>
  </si>
  <si>
    <t xml:space="preserve">  Mantener actualizado el antivirus de la ESE</t>
  </si>
  <si>
    <t xml:space="preserve">VALORACION DEL RIESGO </t>
  </si>
  <si>
    <t>Inoportunidad del seguimiento de las acciones de
mejora</t>
  </si>
  <si>
    <t>Falta de gestión para la consecución de los recursos que
den cumplimiento a las acciones de mejora</t>
  </si>
  <si>
    <t>Riesgp operativo</t>
  </si>
  <si>
    <t>Falta de compromiso por los líderes de los procesos</t>
  </si>
  <si>
    <t>Ausencia de mejora contínua en los procesos</t>
  </si>
  <si>
    <t>Manejo de la matriz de planes de mejora</t>
  </si>
  <si>
    <t>Líder de Calidad</t>
  </si>
  <si>
    <t xml:space="preserve"> No se reportan los planes de mejoramiento con oportunidad
al área de calidad</t>
  </si>
  <si>
    <t>Investigaciones administrativas</t>
  </si>
  <si>
    <t xml:space="preserve">Seguimiento de compromisos a través de actas </t>
  </si>
  <si>
    <t>Falta de cumplimiento en los estándares de acreditación</t>
  </si>
  <si>
    <t xml:space="preserve">Débil conocimiento de los colaboradores en la normatividad relacionada con la acreditación </t>
  </si>
  <si>
    <t xml:space="preserve"> Falta de recursos que permitan cumplir con los estándares de acreditación</t>
  </si>
  <si>
    <t>Incumplimiento de los estándares de acreditación y consecuentemente al plan de gestión del gerente</t>
  </si>
  <si>
    <t xml:space="preserve">Autoevaluaciones períodicas  </t>
  </si>
  <si>
    <t>seguimiento al cumplimiento de compromisos</t>
  </si>
  <si>
    <t>Incumplimiento en las auditorias</t>
  </si>
  <si>
    <t>No realización de auditorías de calidad por parte del equipo de calidad</t>
  </si>
  <si>
    <t xml:space="preserve">Sanciones disciplinarias </t>
  </si>
  <si>
    <t xml:space="preserve"> Revisión y seguimiento
constante</t>
  </si>
  <si>
    <t>Cuando se requiera</t>
  </si>
  <si>
    <t xml:space="preserve">Gestión de
calidad </t>
  </si>
  <si>
    <t>No detectar falencias en los procesos de la ESE</t>
  </si>
  <si>
    <t>Falta de Acciones de
mejoramiento</t>
  </si>
  <si>
    <t>No aplicar las acciones correctivas a las oportunidades de mejora detectadas en las auditorias</t>
  </si>
  <si>
    <t>Incumplimiento a la hora de aplicar las acciones de mejora.</t>
  </si>
  <si>
    <t>Falta de seguimiento a las acciones correctivas</t>
  </si>
  <si>
    <t>Hacer seguimiento constante</t>
  </si>
  <si>
    <t>Auditor de calidad</t>
  </si>
  <si>
    <t>Entrega de Informes</t>
  </si>
  <si>
    <t xml:space="preserve">Cumplir los tiempos de entrega de los diferentes informes internos y externos, en el tiempo correspondiente. </t>
  </si>
  <si>
    <t>Falta de cumplimiento a la hora de entregar reportes en el tiempo oportuno.</t>
  </si>
  <si>
    <t xml:space="preserve">Sanciones      y  retraso para la toma de decisiones                  </t>
  </si>
  <si>
    <t xml:space="preserve">Revisión periódica de áreas que reporten información y los instrumentos utilizados. </t>
  </si>
  <si>
    <t>Subdirección Científica/ Estadística</t>
  </si>
  <si>
    <t xml:space="preserve">Evaluación periódica de informes.    </t>
  </si>
  <si>
    <t>Sanciones por parte de los órganos de control</t>
  </si>
  <si>
    <t>Sanciones derivadas del incumplimiento de la normatividad aplicable.</t>
  </si>
  <si>
    <t>No aplicabilidad del normatividad vigente</t>
  </si>
  <si>
    <t>Pérdida económica de la entidad</t>
  </si>
  <si>
    <t>Revisión constante de la norma</t>
  </si>
  <si>
    <t>Gestión de calidad- jurídica</t>
  </si>
  <si>
    <t>Cambios permantes de legislación</t>
  </si>
  <si>
    <t>Aplicabilidad de la norma en el tiempo establecido</t>
  </si>
  <si>
    <t>No Contar con un Programa de Vigilancia y Prevención de Eventos Adversos</t>
  </si>
  <si>
    <t>Ocurrencia de eventos adversos</t>
  </si>
  <si>
    <t>No tener un programa que facilite el registro de eventos adversos</t>
  </si>
  <si>
    <t>Reingresos y estancias prolongadas</t>
  </si>
  <si>
    <t>Hacer seguimiento diario a eventos adversos y tomar las acciones correctivas pertinentes</t>
  </si>
  <si>
    <t>Diario</t>
  </si>
  <si>
    <t>Referente de seguridad del paciente Comité de seguridad del paciente Coordinación de calidad</t>
  </si>
  <si>
    <t>No disponibilidad de los datos y registros clìnicos (historia clínica, registros de enefermería) o registros clínicos inadecuados del proceso de identificacion y manejo de infecciones intrahospitalarias.</t>
  </si>
  <si>
    <t>Se observan fallas en los datos de una anamnesis completa que facilite un buen manejo clinico.</t>
  </si>
  <si>
    <t>La notas de enfermería son incompletas no reflejan toda la información que debería  / letra ilegible.</t>
  </si>
  <si>
    <t>Manejo inadecuado de pacientes que pueden conducir a la complicación, prolongación de la estancia o muerte.
Incremento en los costos (directos e indirectos) de la atención relacionados con infección asociada a la atención en salud. 
Generación de glosas relacionadas con IAAS.</t>
  </si>
  <si>
    <t>Siempre que se recibe y entrega el turno la enfermera jefe revisa las historias clinicas y las notas de enfermería, se verifica el diligiencimeinto de las notas (procedimientos, aplicación de medicamentos).</t>
  </si>
  <si>
    <t>Diario (cada cambio de turno)</t>
  </si>
  <si>
    <t xml:space="preserve">Enfermera jefe de servicio / Coordinador de calidad / </t>
  </si>
  <si>
    <t>Los médicos no realizan la evolución en la historia/ letra ilegible/ la información diligenciada no es acorde a la realidad.</t>
  </si>
  <si>
    <t>Seguridad el paciente realiza rondas diarias/ se realiza comité de infecciones con periodicidad mensual.</t>
  </si>
  <si>
    <t>Fallas en el software dinamica gerencial</t>
  </si>
  <si>
    <t>Se tiene un área de sistemas que brinda soporte al software.</t>
  </si>
  <si>
    <t>Según se requiera</t>
  </si>
  <si>
    <t xml:space="preserve">Manejo inadecuado de pacientes con IAAS (Infección Asociada a la Atención en Salud) intra y extrainstitucional Riesgo de brotes asociados a IAAS. 
</t>
  </si>
  <si>
    <t>No adherencia a Guías y Normas de Prevención, vigilancia y control de infecciones asociadas a la atención en salud. Los pacientes siguen siendo manejados por el mismo médico tratante sin asesoría de un infectologo.</t>
  </si>
  <si>
    <t>Desconocimiento de los criterios y definiciones de caso de IAAS, Guías de manejo de infección nosocomial, de Normas de prevención y control de infecciones por personal asistencial y de apoyo.</t>
  </si>
  <si>
    <t>Sanciones por los entes de control ante el no cumplimiento de la normatividad en salud pública.
Demora en la ejecución de las acciones derivadas de cada evento de interés en salud pública 
Alteración en los indicadores municipales y departamentales derivados de cada evento de interés en salud pública.</t>
  </si>
  <si>
    <t>Asignar al comité de infecciones asociadas al cuidado de la salud un Médico Internista  o Infectologo, responsable en el manejo y seguimiento de estos pacientes para un manejo interdisciplinario   con el médico tratante.
Se realizan capacitaciones al personal y se lleva a cabo un comité de infecciones de forma mensual</t>
  </si>
  <si>
    <t>Revista médica rápida, incompleta e inoportuna.. Existencia de diferentes Formato de solicitud de remisión de pacientes  que no incluyen el reporte de pacientes que ingresan con IAS extrainstitucional.</t>
  </si>
  <si>
    <t>No solicitud del antecedente de infeccón por el médico remitente</t>
  </si>
  <si>
    <t>No reporte del Dx de infección dentro de la solicitud de remisión.</t>
  </si>
  <si>
    <t>Desconocimiento del Dx de IAAS extrainstitucional por la institución remitente por Desconocimiento de los criterios.</t>
  </si>
  <si>
    <t>No identificación de pacientes con eventos de interés en salud pública.</t>
  </si>
  <si>
    <t>Falta de adherencia a los Protocolos establecidos por el INS</t>
  </si>
  <si>
    <t>No consolidación de los diferentes registros clínicos. No reporte de pacientes remitidos con eventos de interés en salud pública.  
No ejecución de las acciones de salud pública por entidades remitentes.
No remisión de las entidades externas de los reportes de laboratorios y demás registros que informen de un evento de interés en salud pública o sus acciones.</t>
  </si>
  <si>
    <t>Sanciones por los entes de control ante el no cumplimiento de la normatividad en salud pública.
Demora en la ejecución de las acciones derivadas de cada evento de interés en salud pública 
Alteración en los indicadores municipales y departamentales derivados de cada evento de interés en salud pública.</t>
  </si>
  <si>
    <t>Diligenciamiento dentro del Formato de Referencia de pacientes de forma obligatoria de las variables: DIAGNÓSTICO DE INFECCIÓN, REPORTE DE CULTIVOS Y MANEJO ANTIBIÓTICO RECIBIDO. 
Verificar desde la oficina de Referencia que estos datos se encuentren en todas las solicitudes de remisión de otras entidades a nuestra institución.</t>
  </si>
  <si>
    <t>No identificación de los casos de infección asociada a la atención en salud extrahospitalaria con el ingreso de flora resistente.</t>
  </si>
  <si>
    <t>El personal con funciones de prevención, vigilancia y control de las infecciones asociadas a la atención en salud no es suficiente para el número de camas y número de ingresos que tiene la institución, esto conduce a que no se haga revisión de la totalidad de las historias clínicas de los pacientes hospitalizados.</t>
  </si>
  <si>
    <t xml:space="preserve">Personal insuficiente para la ejecución de las acciones de prevención, vigilancia y control de IAAS. </t>
  </si>
  <si>
    <t>Manejo inadecuado de pacientes que pueden conducir a la complicación, prolongación de la estancia o muerte.
Incremento en los costos (directos e indirectos) de la atención relacionados con infeccióna asociada a la atención en salud. 
Generación de glosas relacionadas con IAAS.</t>
  </si>
  <si>
    <t>Diligenciamiento dentro del Formato de Referencia de pacientes de forma obligatoria de las variables: DIAGNÓSTICO DE INFECCIÓN, REPORTE DE CULTIVOS Y MANEJO ANTIBIÓTICO RECIBIDO.  Verificar desde la oficina de Referencia que estos datos se encuentren en todas las solicitudes de remisión de otras entidades a nuestra institución.</t>
  </si>
  <si>
    <t>CARLOS GONZÁLEZ HERRERA</t>
  </si>
  <si>
    <t xml:space="preserve">PLANEACIÓN Y GESTIÓN INTEGRAL DE LA CALIDAD </t>
  </si>
  <si>
    <t>Reducir el riesgo9</t>
  </si>
  <si>
    <t>A3. R 001</t>
  </si>
  <si>
    <t>A3. R 002</t>
  </si>
  <si>
    <t>A3. R 003</t>
  </si>
  <si>
    <t>A3.R 004</t>
  </si>
  <si>
    <t>A3. R 005</t>
  </si>
  <si>
    <t>A3.R  006</t>
  </si>
  <si>
    <t>A3.R 007</t>
  </si>
  <si>
    <t>A3.R 008</t>
  </si>
  <si>
    <t>A3.R 009</t>
  </si>
  <si>
    <t>A3.R 010</t>
  </si>
  <si>
    <t>A3.R 011</t>
  </si>
  <si>
    <t>A3.R 012</t>
  </si>
  <si>
    <t>A3.R 013</t>
  </si>
  <si>
    <t>A3.R 014</t>
  </si>
  <si>
    <t>A3.R 015</t>
  </si>
  <si>
    <t>A3.R 016</t>
  </si>
  <si>
    <t>A3.R 017</t>
  </si>
  <si>
    <t>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</si>
</sst>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2"/>
      <color theme="1"/>
      <name val="Calibri"/>
      <family val="2"/>
    </font>
    <font>
      <b/>
      <sz val="12"/>
      <color theme="1"/>
      <name val="Calibri"/>
      <family val="2"/>
    </font>
    <font>
      <sz val="12"/>
      <name val="Calibri"/>
      <family val="2"/>
    </font>
    <font>
      <sz val="9"/>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499984740745262"/>
      </top>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249977111117893"/>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theme="0" tint="-0.499984740745262"/>
      </bottom>
      <diagonal/>
    </border>
    <border>
      <left style="thin">
        <color theme="0" tint="-0.499984740745262"/>
      </left>
      <right style="thin">
        <color theme="0" tint="-0.499984740745262"/>
      </right>
      <top style="thin">
        <color indexed="64"/>
      </top>
      <bottom/>
      <diagonal/>
    </border>
  </borders>
  <cellStyleXfs count="2">
    <xf numFmtId="0" fontId="0" fillId="0" borderId="0"/>
    <xf numFmtId="9" fontId="1" fillId="0" borderId="0" applyFont="0" applyFill="0" applyBorder="0" applyAlignment="0" applyProtection="0"/>
  </cellStyleXfs>
  <cellXfs count="194">
    <xf numFmtId="0" fontId="0" fillId="0" borderId="0" xfId="0"/>
    <xf numFmtId="0" fontId="0" fillId="0" borderId="0" xfId="0" applyAlignment="1">
      <alignment horizontal="center"/>
    </xf>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0" borderId="1" xfId="0" applyBorder="1" applyAlignment="1">
      <alignment horizontal="center" vertical="center" wrapText="1"/>
    </xf>
    <xf numFmtId="0" fontId="0" fillId="0" borderId="1" xfId="0" applyBorder="1"/>
    <xf numFmtId="0" fontId="0" fillId="0" borderId="0" xfId="0" applyAlignment="1">
      <alignment horizontal="center" wrapText="1"/>
    </xf>
    <xf numFmtId="0" fontId="0" fillId="0" borderId="6"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1" xfId="0" applyBorder="1"/>
    <xf numFmtId="0" fontId="0" fillId="0" borderId="14"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0" xfId="0" applyBorder="1"/>
    <xf numFmtId="0" fontId="0" fillId="0" borderId="4" xfId="0" applyBorder="1"/>
    <xf numFmtId="0" fontId="0" fillId="0" borderId="9" xfId="0" applyBorder="1"/>
    <xf numFmtId="0" fontId="0" fillId="0" borderId="1" xfId="0" applyBorder="1" applyAlignment="1">
      <alignment horizontal="center"/>
    </xf>
    <xf numFmtId="0" fontId="0" fillId="0" borderId="0" xfId="0" applyAlignment="1">
      <alignment horizontal="center" vertical="center"/>
    </xf>
    <xf numFmtId="0" fontId="0" fillId="11" borderId="1" xfId="0" applyFill="1" applyBorder="1"/>
    <xf numFmtId="0" fontId="0" fillId="2" borderId="0" xfId="0" applyFill="1" applyAlignment="1">
      <alignment horizontal="left"/>
    </xf>
    <xf numFmtId="0" fontId="0" fillId="0" borderId="0" xfId="0" applyAlignment="1">
      <alignment horizontal="left"/>
    </xf>
    <xf numFmtId="0" fontId="7" fillId="4"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xf numFmtId="0" fontId="6" fillId="0" borderId="19" xfId="0" applyFont="1" applyBorder="1" applyAlignment="1">
      <alignment vertical="center" wrapText="1"/>
    </xf>
    <xf numFmtId="0" fontId="5" fillId="0" borderId="0" xfId="0" applyFont="1" applyAlignment="1">
      <alignment horizontal="right"/>
    </xf>
    <xf numFmtId="0" fontId="5" fillId="0" borderId="0" xfId="0" applyFont="1"/>
    <xf numFmtId="0" fontId="6" fillId="0" borderId="24" xfId="0" applyFont="1" applyBorder="1" applyAlignment="1">
      <alignment vertical="center" wrapText="1"/>
    </xf>
    <xf numFmtId="0" fontId="6" fillId="0" borderId="24" xfId="0" applyFont="1" applyBorder="1" applyAlignment="1">
      <alignment horizontal="center" vertical="center" wrapText="1"/>
    </xf>
    <xf numFmtId="0" fontId="5" fillId="2" borderId="21" xfId="0" applyFont="1" applyFill="1" applyBorder="1" applyAlignment="1">
      <alignment vertical="center"/>
    </xf>
    <xf numFmtId="0" fontId="5" fillId="2" borderId="23" xfId="0" applyFont="1" applyFill="1" applyBorder="1" applyAlignment="1">
      <alignment vertical="center"/>
    </xf>
    <xf numFmtId="0" fontId="5" fillId="0" borderId="3" xfId="0" applyFont="1" applyBorder="1" applyAlignment="1">
      <alignment horizontal="right"/>
    </xf>
    <xf numFmtId="0" fontId="7" fillId="10"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0" borderId="16" xfId="0" applyFont="1" applyBorder="1" applyAlignment="1">
      <alignment vertical="center"/>
    </xf>
    <xf numFmtId="0" fontId="5" fillId="0" borderId="1" xfId="0" applyFont="1" applyBorder="1" applyAlignment="1">
      <alignment horizontal="justify" vertical="center"/>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justify" vertical="center" wrapText="1"/>
    </xf>
    <xf numFmtId="0" fontId="5" fillId="2" borderId="18" xfId="0" applyFont="1" applyFill="1" applyBorder="1" applyAlignment="1">
      <alignment horizontal="center" vertical="center"/>
    </xf>
    <xf numFmtId="9" fontId="5" fillId="0" borderId="1" xfId="1" applyFont="1" applyBorder="1" applyAlignment="1">
      <alignment horizontal="center" vertical="center"/>
    </xf>
    <xf numFmtId="0" fontId="5" fillId="0" borderId="1" xfId="0" applyFont="1" applyBorder="1" applyAlignment="1">
      <alignment horizontal="center"/>
    </xf>
    <xf numFmtId="9" fontId="5" fillId="0" borderId="1" xfId="0" applyNumberFormat="1" applyFont="1" applyBorder="1" applyAlignment="1">
      <alignment horizontal="center" vertical="center"/>
    </xf>
    <xf numFmtId="0" fontId="5"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9" xfId="0" applyFont="1" applyBorder="1" applyAlignment="1">
      <alignment vertical="center"/>
    </xf>
    <xf numFmtId="0" fontId="8" fillId="0" borderId="38" xfId="0" applyFont="1" applyBorder="1" applyAlignment="1">
      <alignment horizontal="center" vertical="center"/>
    </xf>
    <xf numFmtId="0" fontId="5" fillId="0" borderId="3" xfId="0" applyFont="1" applyBorder="1"/>
    <xf numFmtId="0" fontId="5" fillId="0" borderId="32" xfId="0" applyFont="1" applyBorder="1" applyAlignment="1">
      <alignment vertical="center" wrapText="1"/>
    </xf>
    <xf numFmtId="0" fontId="5" fillId="0" borderId="24" xfId="0" applyFont="1" applyBorder="1" applyAlignment="1">
      <alignment horizontal="center" vertical="center"/>
    </xf>
    <xf numFmtId="0" fontId="5" fillId="2" borderId="24" xfId="0" applyFont="1" applyFill="1" applyBorder="1" applyAlignment="1">
      <alignment horizontal="center" vertical="center"/>
    </xf>
    <xf numFmtId="9" fontId="5" fillId="0" borderId="24" xfId="1" applyFont="1" applyBorder="1" applyAlignment="1">
      <alignment horizontal="center" vertical="center"/>
    </xf>
    <xf numFmtId="0" fontId="5" fillId="0" borderId="24" xfId="0" applyFont="1" applyBorder="1" applyAlignment="1">
      <alignment horizontal="justify" vertical="center" wrapText="1"/>
    </xf>
    <xf numFmtId="1" fontId="5" fillId="0" borderId="24" xfId="0" applyNumberFormat="1" applyFont="1" applyBorder="1" applyAlignment="1">
      <alignment horizontal="center" vertical="center"/>
    </xf>
    <xf numFmtId="0" fontId="7" fillId="0" borderId="32" xfId="0" applyFont="1" applyBorder="1" applyAlignment="1">
      <alignment horizontal="justify" vertical="center" wrapText="1"/>
    </xf>
    <xf numFmtId="0" fontId="7" fillId="0" borderId="34" xfId="0" applyFont="1" applyBorder="1" applyAlignment="1">
      <alignment horizontal="justify" vertical="center" wrapText="1"/>
    </xf>
    <xf numFmtId="0" fontId="5" fillId="0" borderId="35" xfId="0" applyFont="1" applyBorder="1" applyAlignment="1">
      <alignment horizontal="justify" vertical="center" wrapText="1"/>
    </xf>
    <xf numFmtId="0" fontId="5" fillId="2" borderId="27" xfId="0" applyFont="1" applyFill="1" applyBorder="1" applyAlignment="1">
      <alignment horizontal="center" vertical="center"/>
    </xf>
    <xf numFmtId="0" fontId="5" fillId="0" borderId="29" xfId="0" applyFont="1" applyBorder="1" applyAlignment="1">
      <alignment horizontal="center" vertical="center"/>
    </xf>
    <xf numFmtId="0" fontId="5" fillId="2" borderId="29"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4" xfId="0" applyFont="1" applyBorder="1" applyAlignment="1">
      <alignment horizontal="center" vertical="center" wrapText="1"/>
    </xf>
    <xf numFmtId="0" fontId="5" fillId="0" borderId="32" xfId="0" applyFont="1" applyBorder="1" applyAlignment="1">
      <alignment horizontal="justify" vertical="center" wrapText="1"/>
    </xf>
    <xf numFmtId="1" fontId="5" fillId="2" borderId="24" xfId="0" applyNumberFormat="1" applyFont="1" applyFill="1" applyBorder="1" applyAlignment="1">
      <alignment horizontal="center" vertical="center"/>
    </xf>
    <xf numFmtId="0" fontId="5" fillId="0" borderId="30" xfId="0" applyFont="1" applyBorder="1" applyAlignment="1">
      <alignment horizontal="center" vertical="center"/>
    </xf>
    <xf numFmtId="9" fontId="5" fillId="0" borderId="30" xfId="1" applyFont="1" applyBorder="1" applyAlignment="1">
      <alignment horizontal="center" vertical="center"/>
    </xf>
    <xf numFmtId="0" fontId="5" fillId="0" borderId="29" xfId="0" applyFont="1" applyBorder="1" applyAlignment="1">
      <alignment horizontal="justify" vertical="center" wrapText="1"/>
    </xf>
    <xf numFmtId="0" fontId="5" fillId="0" borderId="28" xfId="0" applyFont="1" applyBorder="1" applyAlignment="1">
      <alignment vertical="center" wrapText="1"/>
    </xf>
    <xf numFmtId="0" fontId="5" fillId="0" borderId="35" xfId="0" applyFont="1" applyBorder="1" applyAlignment="1">
      <alignment horizontal="center" vertical="center" wrapText="1"/>
    </xf>
    <xf numFmtId="0" fontId="5" fillId="0" borderId="35" xfId="0" applyFont="1" applyBorder="1" applyAlignment="1">
      <alignment horizontal="justify" vertical="center"/>
    </xf>
    <xf numFmtId="0" fontId="5" fillId="0" borderId="40" xfId="0" applyFont="1" applyBorder="1" applyAlignment="1">
      <alignment horizontal="center" vertical="center" wrapText="1"/>
    </xf>
    <xf numFmtId="0" fontId="5" fillId="0" borderId="39" xfId="0" applyFont="1" applyBorder="1" applyAlignment="1">
      <alignment horizontal="center" vertical="center" wrapText="1"/>
    </xf>
    <xf numFmtId="1" fontId="5" fillId="0" borderId="38" xfId="0" applyNumberFormat="1" applyFont="1" applyBorder="1" applyAlignment="1">
      <alignment horizontal="center" vertical="center"/>
    </xf>
    <xf numFmtId="0" fontId="5" fillId="0" borderId="44" xfId="0" applyFont="1" applyBorder="1" applyAlignment="1">
      <alignment horizontal="justify" vertical="center" wrapText="1"/>
    </xf>
    <xf numFmtId="0" fontId="6" fillId="0" borderId="29" xfId="0" applyFont="1" applyBorder="1" applyAlignment="1">
      <alignment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7" xfId="0" applyBorder="1" applyAlignment="1">
      <alignment horizontal="center" vertical="center" wrapText="1"/>
    </xf>
    <xf numFmtId="0" fontId="0" fillId="0" borderId="7" xfId="0" applyBorder="1" applyAlignment="1">
      <alignment horizontal="center" wrapText="1"/>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12" borderId="4" xfId="0" applyFill="1" applyBorder="1" applyAlignment="1">
      <alignment horizontal="center"/>
    </xf>
    <xf numFmtId="0" fontId="0" fillId="12" borderId="5" xfId="0" applyFill="1" applyBorder="1" applyAlignment="1">
      <alignment horizontal="center"/>
    </xf>
    <xf numFmtId="0" fontId="0" fillId="12" borderId="6" xfId="0" applyFill="1" applyBorder="1" applyAlignment="1">
      <alignment horizontal="center"/>
    </xf>
    <xf numFmtId="0" fontId="0" fillId="0" borderId="8" xfId="0" applyBorder="1" applyAlignment="1">
      <alignment horizontal="center"/>
    </xf>
    <xf numFmtId="0" fontId="4" fillId="0" borderId="10" xfId="0" applyFont="1" applyBorder="1" applyAlignment="1">
      <alignment horizont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horizontal="center"/>
    </xf>
    <xf numFmtId="9" fontId="5" fillId="0" borderId="1" xfId="1" applyFont="1" applyBorder="1" applyAlignment="1">
      <alignment horizontal="center" vertical="center"/>
    </xf>
    <xf numFmtId="0" fontId="5" fillId="0" borderId="1" xfId="0" applyFont="1" applyBorder="1" applyAlignment="1">
      <alignment horizontal="justify" vertical="center" wrapText="1"/>
    </xf>
    <xf numFmtId="0" fontId="6" fillId="0" borderId="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9" fontId="5" fillId="0" borderId="29" xfId="1" applyFont="1" applyBorder="1" applyAlignment="1">
      <alignment horizontal="center" vertical="center"/>
    </xf>
    <xf numFmtId="9" fontId="5" fillId="0" borderId="30" xfId="1" applyFont="1" applyBorder="1" applyAlignment="1">
      <alignment horizontal="center" vertical="center"/>
    </xf>
    <xf numFmtId="9" fontId="5" fillId="0" borderId="28" xfId="1" applyFont="1" applyBorder="1" applyAlignment="1">
      <alignment horizontal="center" vertical="center"/>
    </xf>
    <xf numFmtId="0" fontId="5"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1" fontId="5" fillId="0" borderId="29" xfId="0" applyNumberFormat="1" applyFont="1" applyBorder="1" applyAlignment="1">
      <alignment horizontal="center" vertical="center"/>
    </xf>
    <xf numFmtId="1" fontId="5" fillId="0" borderId="30" xfId="0" applyNumberFormat="1" applyFont="1" applyBorder="1" applyAlignment="1">
      <alignment horizontal="center" vertical="center"/>
    </xf>
    <xf numFmtId="1"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28" xfId="0" applyNumberFormat="1" applyFont="1" applyBorder="1" applyAlignment="1">
      <alignment horizontal="center" vertical="center"/>
    </xf>
    <xf numFmtId="0" fontId="8" fillId="0" borderId="46" xfId="0" applyFont="1" applyBorder="1" applyAlignment="1">
      <alignment horizontal="center" vertical="center"/>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9" xfId="0" applyFont="1" applyBorder="1" applyAlignment="1">
      <alignment horizontal="justify" vertical="center" wrapText="1"/>
    </xf>
    <xf numFmtId="1" fontId="5" fillId="2" borderId="29" xfId="0" applyNumberFormat="1" applyFont="1" applyFill="1" applyBorder="1" applyAlignment="1">
      <alignment horizontal="center" vertical="center"/>
    </xf>
    <xf numFmtId="1" fontId="5" fillId="2" borderId="30" xfId="0" applyNumberFormat="1" applyFont="1" applyFill="1" applyBorder="1" applyAlignment="1">
      <alignment horizontal="center" vertical="center"/>
    </xf>
    <xf numFmtId="0" fontId="5" fillId="0" borderId="45" xfId="0" applyFont="1" applyBorder="1" applyAlignment="1">
      <alignment horizontal="center" vertical="center"/>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4" xfId="0" applyFont="1" applyBorder="1" applyAlignment="1">
      <alignment horizontal="justify" vertical="center" wrapText="1"/>
    </xf>
    <xf numFmtId="1" fontId="5" fillId="2" borderId="28" xfId="0" applyNumberFormat="1"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9" fontId="5" fillId="0" borderId="16" xfId="1" applyFont="1" applyBorder="1" applyAlignment="1">
      <alignment horizontal="center" vertical="center"/>
    </xf>
    <xf numFmtId="9" fontId="5" fillId="0" borderId="17" xfId="1" applyFont="1" applyBorder="1" applyAlignment="1">
      <alignment horizontal="center" vertical="center"/>
    </xf>
    <xf numFmtId="9" fontId="5" fillId="0" borderId="18" xfId="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6" fillId="2" borderId="1" xfId="0" applyFont="1" applyFill="1" applyBorder="1" applyAlignment="1">
      <alignment horizontal="center" vertical="center"/>
    </xf>
    <xf numFmtId="0" fontId="5" fillId="0" borderId="20" xfId="0" applyFont="1" applyBorder="1" applyAlignment="1">
      <alignment horizontal="center"/>
    </xf>
    <xf numFmtId="0" fontId="5" fillId="0" borderId="15" xfId="0" applyFont="1" applyBorder="1" applyAlignment="1">
      <alignment horizontal="center"/>
    </xf>
    <xf numFmtId="0" fontId="5" fillId="0" borderId="21" xfId="0" applyFont="1" applyBorder="1" applyAlignment="1">
      <alignment horizont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19" xfId="0" applyFont="1" applyFill="1" applyBorder="1" applyAlignment="1">
      <alignment horizontal="center" vertical="center"/>
    </xf>
    <xf numFmtId="0" fontId="5" fillId="13"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9" fontId="5" fillId="0" borderId="16" xfId="0" applyNumberFormat="1" applyFont="1" applyBorder="1" applyAlignment="1">
      <alignment horizontal="center" vertical="center"/>
    </xf>
    <xf numFmtId="9" fontId="5" fillId="0" borderId="18" xfId="0" applyNumberFormat="1" applyFont="1" applyBorder="1" applyAlignment="1">
      <alignment horizontal="center" vertical="center"/>
    </xf>
  </cellXfs>
  <cellStyles count="2">
    <cellStyle name="Normal" xfId="0" builtinId="0"/>
    <cellStyle name="Porcentaje" xfId="1" builtinId="5"/>
  </cellStyles>
  <dxfs count="111">
    <dxf>
      <fill>
        <patternFill>
          <bgColor rgb="FFFFFF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1</xdr:row>
      <xdr:rowOff>528</xdr:rowOff>
    </xdr:from>
    <xdr:to>
      <xdr:col>0</xdr:col>
      <xdr:colOff>133351</xdr:colOff>
      <xdr:row>3</xdr:row>
      <xdr:rowOff>95250</xdr:rowOff>
    </xdr:to>
    <xdr:pic>
      <xdr:nvPicPr>
        <xdr:cNvPr id="2" name="1 Imagen">
          <a:extLst>
            <a:ext uri="{FF2B5EF4-FFF2-40B4-BE49-F238E27FC236}">
              <a16:creationId xmlns:a16="http://schemas.microsoft.com/office/drawing/2014/main" id="{D1DE91F1-0CD1-49AF-A0EC-8C9D179C70D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4344" b="26804"/>
        <a:stretch/>
      </xdr:blipFill>
      <xdr:spPr bwMode="auto">
        <a:xfrm>
          <a:off x="133351" y="200553"/>
          <a:ext cx="762000" cy="494772"/>
        </a:xfrm>
        <a:prstGeom prst="rect">
          <a:avLst/>
        </a:prstGeom>
        <a:noFill/>
        <a:ln>
          <a:noFill/>
        </a:ln>
      </xdr:spPr>
    </xdr:pic>
    <xdr:clientData/>
  </xdr:twoCellAnchor>
  <xdr:twoCellAnchor editAs="oneCell">
    <xdr:from>
      <xdr:col>13</xdr:col>
      <xdr:colOff>248708</xdr:colOff>
      <xdr:row>0</xdr:row>
      <xdr:rowOff>113242</xdr:rowOff>
    </xdr:from>
    <xdr:to>
      <xdr:col>13</xdr:col>
      <xdr:colOff>248708</xdr:colOff>
      <xdr:row>3</xdr:row>
      <xdr:rowOff>123825</xdr:rowOff>
    </xdr:to>
    <xdr:pic>
      <xdr:nvPicPr>
        <xdr:cNvPr id="3" name="2 Imagen">
          <a:extLst>
            <a:ext uri="{FF2B5EF4-FFF2-40B4-BE49-F238E27FC236}">
              <a16:creationId xmlns:a16="http://schemas.microsoft.com/office/drawing/2014/main" id="{2FCD56BE-7F64-4067-8A0F-75AA9C767D6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4344" b="26804"/>
        <a:stretch/>
      </xdr:blipFill>
      <xdr:spPr bwMode="auto">
        <a:xfrm>
          <a:off x="13621808" y="113242"/>
          <a:ext cx="1027642" cy="601133"/>
        </a:xfrm>
        <a:prstGeom prst="rect">
          <a:avLst/>
        </a:prstGeom>
        <a:noFill/>
        <a:ln>
          <a:noFill/>
        </a:ln>
      </xdr:spPr>
    </xdr:pic>
    <xdr:clientData/>
  </xdr:twoCellAnchor>
  <xdr:twoCellAnchor editAs="oneCell">
    <xdr:from>
      <xdr:col>13</xdr:col>
      <xdr:colOff>64406</xdr:colOff>
      <xdr:row>0</xdr:row>
      <xdr:rowOff>48534</xdr:rowOff>
    </xdr:from>
    <xdr:to>
      <xdr:col>14</xdr:col>
      <xdr:colOff>31260</xdr:colOff>
      <xdr:row>4</xdr:row>
      <xdr:rowOff>3177</xdr:rowOff>
    </xdr:to>
    <xdr:pic>
      <xdr:nvPicPr>
        <xdr:cNvPr id="6" name="Imagen 5">
          <a:extLst>
            <a:ext uri="{FF2B5EF4-FFF2-40B4-BE49-F238E27FC236}">
              <a16:creationId xmlns:a16="http://schemas.microsoft.com/office/drawing/2014/main" id="{8FBB6814-A6C8-408B-A5ED-00E889CD8A7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38942" y="48534"/>
          <a:ext cx="1599711" cy="979714"/>
        </a:xfrm>
        <a:prstGeom prst="rect">
          <a:avLst/>
        </a:prstGeom>
        <a:noFill/>
        <a:ln>
          <a:noFill/>
        </a:ln>
      </xdr:spPr>
    </xdr:pic>
    <xdr:clientData/>
  </xdr:twoCellAnchor>
  <xdr:twoCellAnchor editAs="oneCell">
    <xdr:from>
      <xdr:col>0</xdr:col>
      <xdr:colOff>0</xdr:colOff>
      <xdr:row>0</xdr:row>
      <xdr:rowOff>0</xdr:rowOff>
    </xdr:from>
    <xdr:to>
      <xdr:col>0</xdr:col>
      <xdr:colOff>1605643</xdr:colOff>
      <xdr:row>3</xdr:row>
      <xdr:rowOff>367393</xdr:rowOff>
    </xdr:to>
    <xdr:pic>
      <xdr:nvPicPr>
        <xdr:cNvPr id="7" name="Imagen 6">
          <a:extLst>
            <a:ext uri="{FF2B5EF4-FFF2-40B4-BE49-F238E27FC236}">
              <a16:creationId xmlns:a16="http://schemas.microsoft.com/office/drawing/2014/main" id="{5C200CA3-8A1F-47E6-97A9-F5A11B41890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605643" cy="97971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andranegrete/Desktop/CALIDAD%20-%20HOSPITAL%20SAN%20JERO&#769;NIMO/MAPA%20DE%20RIESGOS/Mapas%20de%20riesgo%20asistenciales/REALIZADOS/Plantilla%20matriz%20de%20riesgo%20HSJ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ACI&#211;N/MAPA%20DE%20RIESGOS%202020/ADMINISTRATIVOS/Mapa%20de%20riesgo%20gesti&#243;n%20de%20calidad%20HSJM%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ESE%20HSJM/Gesti&#243;n%20de%20Riesgos/Mapas%20de%20riesgo/Plantilla%20matriz%20de%20riesgo%20HSJ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EACI&#211;N/MAPA%20DE%20RIESGOS%202020/ADMINISTRATIVOS/Mapa%20de%20riesgo%20estadistica%20%20HSJM%20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egrete/Desktop/PLANEACI&#211;N%20HOSPITAL%20SAN%20JER&#211;NIMO/2020/MAPA%20DE%20RIESGOS/ASISTENCIALES/Mapa%20de%20riesgos%20SIAU%20%20HSJ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CI&#211;N/MAPA%20DE%20RIESGOS%202020/ASISTENCIALES/Mapa%20de%20riesgo%20epidemiolog&#237;a%20HSJ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de valoració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de valoración"/>
      <sheetName val="Mapa de riesgos Gestión c"/>
    </sheetNames>
    <sheetDataSet>
      <sheetData sheetId="0">
        <row r="13">
          <cell r="A13" t="str">
            <v>Leve</v>
          </cell>
          <cell r="B13">
            <v>5</v>
          </cell>
        </row>
        <row r="14">
          <cell r="A14" t="str">
            <v>Moderado</v>
          </cell>
          <cell r="B14">
            <v>10</v>
          </cell>
        </row>
        <row r="15">
          <cell r="A15" t="str">
            <v>Catastrófico</v>
          </cell>
          <cell r="B15">
            <v>20</v>
          </cell>
        </row>
      </sheetData>
      <sheetData sheetId="1">
        <row r="10">
          <cell r="I10" t="str">
            <v>Moderado</v>
          </cell>
        </row>
        <row r="11">
          <cell r="I11" t="str">
            <v>Catastrófico</v>
          </cell>
        </row>
        <row r="13">
          <cell r="I13" t="str">
            <v>Moderado</v>
          </cell>
        </row>
        <row r="15">
          <cell r="I15" t="str">
            <v>Catastrófico</v>
          </cell>
        </row>
        <row r="16">
          <cell r="I16" t="str">
            <v>Catastrófico</v>
          </cell>
        </row>
        <row r="19">
          <cell r="I19" t="str">
            <v>Catastrófico</v>
          </cell>
        </row>
        <row r="20">
          <cell r="I20" t="str">
            <v>Catastrófico</v>
          </cell>
        </row>
        <row r="21">
          <cell r="I21" t="str">
            <v>Catastrófico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de valoració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de valoración"/>
      <sheetName val="Mapa de riesgos estadistica"/>
    </sheetNames>
    <sheetDataSet>
      <sheetData sheetId="0"/>
      <sheetData sheetId="1">
        <row r="23">
          <cell r="I23"/>
        </row>
        <row r="34">
          <cell r="I34" t="str">
            <v>Impacto</v>
          </cell>
        </row>
        <row r="37">
          <cell r="I37" t="str">
            <v>Catastrófico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de valoración"/>
      <sheetName val="Mapa de riesgo SIAU"/>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de valoración"/>
      <sheetName val="Matriz"/>
    </sheetNames>
    <sheetDataSet>
      <sheetData sheetId="0">
        <row r="4">
          <cell r="A4" t="str">
            <v xml:space="preserve">Calificación </v>
          </cell>
          <cell r="B4" t="str">
            <v>Valoración</v>
          </cell>
        </row>
        <row r="5">
          <cell r="A5" t="str">
            <v>Baja</v>
          </cell>
          <cell r="B5">
            <v>1</v>
          </cell>
        </row>
        <row r="6">
          <cell r="A6" t="str">
            <v>Media</v>
          </cell>
          <cell r="B6">
            <v>2</v>
          </cell>
        </row>
        <row r="7">
          <cell r="A7" t="str">
            <v>Alta</v>
          </cell>
          <cell r="B7">
            <v>3</v>
          </cell>
        </row>
        <row r="12">
          <cell r="A12" t="str">
            <v>Calificación</v>
          </cell>
          <cell r="B12" t="str">
            <v>Valoración</v>
          </cell>
        </row>
        <row r="13">
          <cell r="A13" t="str">
            <v>Leve</v>
          </cell>
          <cell r="B13">
            <v>5</v>
          </cell>
        </row>
        <row r="14">
          <cell r="A14" t="str">
            <v>Moderado</v>
          </cell>
          <cell r="B14">
            <v>10</v>
          </cell>
        </row>
        <row r="15">
          <cell r="A15" t="str">
            <v>Catastrófico</v>
          </cell>
          <cell r="B15">
            <v>20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9"/>
  <sheetViews>
    <sheetView topLeftCell="A13" workbookViewId="0">
      <selection activeCell="A28" sqref="A28:B29"/>
    </sheetView>
  </sheetViews>
  <sheetFormatPr baseColWidth="10" defaultRowHeight="15" x14ac:dyDescent="0.25"/>
  <cols>
    <col min="1" max="1" width="18.140625" customWidth="1"/>
    <col min="2" max="2" width="20.140625" style="1" customWidth="1"/>
    <col min="6" max="6" width="15" style="21" customWidth="1"/>
    <col min="7" max="7" width="14.28515625" style="1" customWidth="1"/>
    <col min="8" max="8" width="11.42578125" style="1"/>
    <col min="9" max="9" width="19.140625" customWidth="1"/>
    <col min="10" max="10" width="18.42578125" customWidth="1"/>
  </cols>
  <sheetData>
    <row r="2" spans="1:10" ht="32.25" customHeight="1" x14ac:dyDescent="0.25">
      <c r="A2" s="85" t="s">
        <v>21</v>
      </c>
      <c r="B2" s="86"/>
    </row>
    <row r="3" spans="1:10" x14ac:dyDescent="0.25">
      <c r="A3" s="88" t="s">
        <v>22</v>
      </c>
      <c r="B3" s="88"/>
      <c r="G3" s="8"/>
    </row>
    <row r="4" spans="1:10" x14ac:dyDescent="0.25">
      <c r="A4" s="6" t="s">
        <v>23</v>
      </c>
      <c r="B4" s="20" t="s">
        <v>24</v>
      </c>
    </row>
    <row r="5" spans="1:10" x14ac:dyDescent="0.25">
      <c r="A5" s="2" t="s">
        <v>25</v>
      </c>
      <c r="B5" s="20">
        <v>1</v>
      </c>
    </row>
    <row r="6" spans="1:10" ht="15.75" thickBot="1" x14ac:dyDescent="0.3">
      <c r="A6" s="4" t="s">
        <v>26</v>
      </c>
      <c r="B6" s="20">
        <v>2</v>
      </c>
      <c r="F6" s="99" t="s">
        <v>58</v>
      </c>
      <c r="G6" s="99"/>
      <c r="H6" s="99"/>
      <c r="I6" s="99"/>
      <c r="J6" s="99"/>
    </row>
    <row r="7" spans="1:10" x14ac:dyDescent="0.25">
      <c r="A7" s="5" t="s">
        <v>27</v>
      </c>
      <c r="B7" s="20">
        <v>3</v>
      </c>
      <c r="F7" s="91" t="s">
        <v>33</v>
      </c>
      <c r="G7" s="93" t="s">
        <v>36</v>
      </c>
      <c r="H7" s="95" t="s">
        <v>46</v>
      </c>
      <c r="I7" s="96"/>
      <c r="J7" s="97"/>
    </row>
    <row r="8" spans="1:10" ht="15.75" thickBot="1" x14ac:dyDescent="0.3">
      <c r="F8" s="92"/>
      <c r="G8" s="94"/>
      <c r="H8" s="16" t="s">
        <v>37</v>
      </c>
      <c r="I8" s="17"/>
      <c r="J8" s="12" t="s">
        <v>8</v>
      </c>
    </row>
    <row r="9" spans="1:10" x14ac:dyDescent="0.25">
      <c r="F9" s="100">
        <v>1</v>
      </c>
      <c r="G9" s="13">
        <v>5</v>
      </c>
      <c r="H9" s="10">
        <f>+F9*G9</f>
        <v>5</v>
      </c>
      <c r="I9" s="18" t="s">
        <v>47</v>
      </c>
      <c r="J9" s="9" t="s">
        <v>42</v>
      </c>
    </row>
    <row r="10" spans="1:10" ht="18.75" customHeight="1" x14ac:dyDescent="0.25">
      <c r="A10" s="85" t="s">
        <v>34</v>
      </c>
      <c r="B10" s="86"/>
      <c r="F10" s="101"/>
      <c r="G10" s="13">
        <v>10</v>
      </c>
      <c r="H10" s="10">
        <f>+F9*G10</f>
        <v>10</v>
      </c>
      <c r="I10" s="90" t="s">
        <v>48</v>
      </c>
      <c r="J10" s="98" t="s">
        <v>43</v>
      </c>
    </row>
    <row r="11" spans="1:10" ht="15.75" thickBot="1" x14ac:dyDescent="0.3">
      <c r="A11" s="88" t="s">
        <v>35</v>
      </c>
      <c r="B11" s="88"/>
      <c r="F11" s="102"/>
      <c r="G11" s="14">
        <v>20</v>
      </c>
      <c r="H11" s="11">
        <f>+F9*G11</f>
        <v>20</v>
      </c>
      <c r="I11" s="90"/>
      <c r="J11" s="98"/>
    </row>
    <row r="12" spans="1:10" x14ac:dyDescent="0.25">
      <c r="A12" s="7" t="s">
        <v>32</v>
      </c>
      <c r="B12" s="20" t="s">
        <v>24</v>
      </c>
      <c r="F12" s="100">
        <v>2</v>
      </c>
      <c r="G12" s="15">
        <v>5</v>
      </c>
      <c r="H12" s="9">
        <f>+F12*G9</f>
        <v>10</v>
      </c>
      <c r="I12" s="89" t="s">
        <v>65</v>
      </c>
      <c r="J12" s="98" t="s">
        <v>29</v>
      </c>
    </row>
    <row r="13" spans="1:10" x14ac:dyDescent="0.25">
      <c r="A13" s="2" t="s">
        <v>28</v>
      </c>
      <c r="B13" s="20">
        <v>5</v>
      </c>
      <c r="F13" s="101"/>
      <c r="G13" s="13">
        <v>10</v>
      </c>
      <c r="H13" s="10">
        <f>+F12*G10</f>
        <v>20</v>
      </c>
      <c r="I13" s="89"/>
      <c r="J13" s="98"/>
    </row>
    <row r="14" spans="1:10" ht="15.75" thickBot="1" x14ac:dyDescent="0.3">
      <c r="A14" s="4" t="s">
        <v>29</v>
      </c>
      <c r="B14" s="20">
        <v>10</v>
      </c>
      <c r="F14" s="102"/>
      <c r="G14" s="14">
        <v>20</v>
      </c>
      <c r="H14" s="11">
        <f>+F12*G11</f>
        <v>40</v>
      </c>
      <c r="I14" s="89"/>
      <c r="J14" s="98"/>
    </row>
    <row r="15" spans="1:10" x14ac:dyDescent="0.25">
      <c r="A15" s="5" t="s">
        <v>39</v>
      </c>
      <c r="B15" s="20">
        <v>20</v>
      </c>
      <c r="F15" s="100">
        <v>3</v>
      </c>
      <c r="G15" s="15">
        <v>5</v>
      </c>
      <c r="H15" s="9">
        <f>+F15*G9</f>
        <v>15</v>
      </c>
      <c r="I15" s="90" t="s">
        <v>59</v>
      </c>
      <c r="J15" s="98" t="s">
        <v>44</v>
      </c>
    </row>
    <row r="16" spans="1:10" x14ac:dyDescent="0.25">
      <c r="F16" s="101"/>
      <c r="G16" s="13">
        <v>10</v>
      </c>
      <c r="H16" s="10">
        <f>+F15*G16</f>
        <v>30</v>
      </c>
      <c r="I16" s="90"/>
      <c r="J16" s="98"/>
    </row>
    <row r="17" spans="1:10" ht="15.75" thickBot="1" x14ac:dyDescent="0.3">
      <c r="F17" s="102"/>
      <c r="G17" s="14">
        <v>20</v>
      </c>
      <c r="H17" s="11">
        <f>+F15*G17</f>
        <v>60</v>
      </c>
      <c r="I17" s="19" t="s">
        <v>49</v>
      </c>
      <c r="J17" s="11" t="s">
        <v>45</v>
      </c>
    </row>
    <row r="18" spans="1:10" x14ac:dyDescent="0.25">
      <c r="A18" s="87" t="s">
        <v>40</v>
      </c>
      <c r="B18" s="87"/>
    </row>
    <row r="19" spans="1:10" x14ac:dyDescent="0.25">
      <c r="A19" s="88" t="s">
        <v>41</v>
      </c>
      <c r="B19" s="88"/>
    </row>
    <row r="20" spans="1:10" x14ac:dyDescent="0.25">
      <c r="A20" s="7" t="s">
        <v>32</v>
      </c>
      <c r="B20" s="20" t="s">
        <v>24</v>
      </c>
    </row>
    <row r="21" spans="1:10" x14ac:dyDescent="0.25">
      <c r="A21" s="2" t="s">
        <v>42</v>
      </c>
      <c r="B21" s="20"/>
    </row>
    <row r="22" spans="1:10" x14ac:dyDescent="0.25">
      <c r="A22" s="3" t="s">
        <v>43</v>
      </c>
      <c r="B22" s="20"/>
    </row>
    <row r="23" spans="1:10" x14ac:dyDescent="0.25">
      <c r="A23" s="4" t="s">
        <v>29</v>
      </c>
      <c r="B23" s="20"/>
    </row>
    <row r="24" spans="1:10" x14ac:dyDescent="0.25">
      <c r="A24" s="22" t="s">
        <v>44</v>
      </c>
      <c r="B24" s="20"/>
    </row>
    <row r="25" spans="1:10" x14ac:dyDescent="0.25">
      <c r="A25" s="5" t="s">
        <v>45</v>
      </c>
      <c r="B25" s="20"/>
    </row>
    <row r="27" spans="1:10" x14ac:dyDescent="0.25">
      <c r="A27" s="1"/>
    </row>
    <row r="28" spans="1:10" x14ac:dyDescent="0.25">
      <c r="A28" s="23"/>
      <c r="B28" s="23"/>
    </row>
    <row r="29" spans="1:10" x14ac:dyDescent="0.25">
      <c r="A29" s="1"/>
      <c r="B29" s="24"/>
    </row>
    <row r="30" spans="1:10" x14ac:dyDescent="0.25">
      <c r="A30" s="1"/>
      <c r="B30" s="24"/>
    </row>
    <row r="31" spans="1:10" x14ac:dyDescent="0.25">
      <c r="A31" s="1"/>
      <c r="B31" s="24"/>
    </row>
    <row r="32" spans="1:10" x14ac:dyDescent="0.25">
      <c r="A32" s="1"/>
      <c r="B32" s="24"/>
    </row>
    <row r="33" spans="1:2" x14ac:dyDescent="0.25">
      <c r="A33" s="1"/>
      <c r="B33" s="24"/>
    </row>
    <row r="34" spans="1:2" x14ac:dyDescent="0.25">
      <c r="A34" s="1"/>
      <c r="B34" s="24"/>
    </row>
    <row r="35" spans="1:2" x14ac:dyDescent="0.25">
      <c r="A35" s="1"/>
      <c r="B35" s="24"/>
    </row>
    <row r="36" spans="1:2" x14ac:dyDescent="0.25">
      <c r="A36" s="1"/>
      <c r="B36" s="24"/>
    </row>
    <row r="37" spans="1:2" x14ac:dyDescent="0.25">
      <c r="A37" s="1"/>
      <c r="B37" s="24"/>
    </row>
    <row r="38" spans="1:2" x14ac:dyDescent="0.25">
      <c r="A38" s="1"/>
      <c r="B38" s="24"/>
    </row>
    <row r="39" spans="1:2" x14ac:dyDescent="0.25">
      <c r="A39" s="1"/>
      <c r="B39" s="21"/>
    </row>
  </sheetData>
  <mergeCells count="19">
    <mergeCell ref="A10:B10"/>
    <mergeCell ref="J12:J14"/>
    <mergeCell ref="J15:J16"/>
    <mergeCell ref="A2:B2"/>
    <mergeCell ref="A18:B18"/>
    <mergeCell ref="A19:B19"/>
    <mergeCell ref="A3:B3"/>
    <mergeCell ref="I12:I14"/>
    <mergeCell ref="I15:I16"/>
    <mergeCell ref="F7:F8"/>
    <mergeCell ref="G7:G8"/>
    <mergeCell ref="H7:J7"/>
    <mergeCell ref="I10:I11"/>
    <mergeCell ref="J10:J11"/>
    <mergeCell ref="F6:J6"/>
    <mergeCell ref="F9:F11"/>
    <mergeCell ref="F12:F14"/>
    <mergeCell ref="F15:F17"/>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E640-AE03-4FD5-B1C1-7713768CB186}">
  <dimension ref="A1:AA120"/>
  <sheetViews>
    <sheetView tabSelected="1" zoomScale="70" zoomScaleNormal="70" workbookViewId="0">
      <selection activeCell="R9" sqref="R9"/>
    </sheetView>
  </sheetViews>
  <sheetFormatPr baseColWidth="10" defaultColWidth="0" defaultRowHeight="15.75" x14ac:dyDescent="0.25"/>
  <cols>
    <col min="1" max="1" width="24.28515625" style="32" customWidth="1"/>
    <col min="2" max="2" width="33.42578125" style="32" customWidth="1"/>
    <col min="3" max="3" width="30" style="32" customWidth="1"/>
    <col min="4" max="4" width="17.7109375" style="32" customWidth="1"/>
    <col min="5" max="5" width="35" style="32" customWidth="1"/>
    <col min="6" max="6" width="31.28515625" style="32" customWidth="1"/>
    <col min="7" max="7" width="11.28515625" style="32" customWidth="1"/>
    <col min="8" max="8" width="11.85546875" style="32" hidden="1"/>
    <col min="9" max="9" width="14.7109375" style="32" customWidth="1"/>
    <col min="10" max="10" width="11.42578125" style="32" hidden="1"/>
    <col min="11" max="11" width="19.7109375" style="32" hidden="1"/>
    <col min="12" max="12" width="11.42578125" style="32" hidden="1"/>
    <col min="13" max="13" width="11.85546875" style="32" customWidth="1"/>
    <col min="14" max="14" width="24.5703125" style="29" customWidth="1"/>
    <col min="15" max="15" width="15.85546875" style="29" customWidth="1"/>
    <col min="16" max="16" width="18.85546875" style="29" customWidth="1"/>
    <col min="17" max="17" width="21.140625" style="51" customWidth="1"/>
    <col min="18" max="18" width="62.28515625" style="29" customWidth="1"/>
    <col min="19" max="19" width="16.140625" style="29" customWidth="1"/>
    <col min="20" max="20" width="20.28515625" style="29" customWidth="1"/>
    <col min="21" max="21" width="13.7109375" style="51" hidden="1"/>
    <col min="22" max="22" width="11.42578125" style="51" hidden="1"/>
    <col min="23" max="23" width="19.140625" style="29" customWidth="1"/>
    <col min="24" max="24" width="15.42578125" style="29" customWidth="1"/>
    <col min="25" max="26" width="0" style="32" hidden="1" customWidth="1"/>
    <col min="27" max="16384" width="11.42578125" style="32" hidden="1"/>
  </cols>
  <sheetData>
    <row r="1" spans="1:27" x14ac:dyDescent="0.25">
      <c r="A1" s="176"/>
      <c r="B1" s="126" t="s">
        <v>0</v>
      </c>
      <c r="C1" s="126"/>
      <c r="D1" s="126"/>
      <c r="E1" s="126"/>
      <c r="F1" s="126"/>
      <c r="G1" s="126"/>
      <c r="H1" s="30"/>
      <c r="I1" s="181" t="s">
        <v>80</v>
      </c>
      <c r="J1" s="181"/>
      <c r="K1" s="181"/>
      <c r="L1" s="181"/>
      <c r="M1" s="181"/>
      <c r="N1" s="179"/>
      <c r="O1" s="126" t="s">
        <v>0</v>
      </c>
      <c r="P1" s="126"/>
      <c r="Q1" s="126"/>
      <c r="R1" s="126"/>
      <c r="S1" s="126"/>
      <c r="T1" s="126"/>
      <c r="U1" s="33"/>
      <c r="V1" s="33"/>
      <c r="W1" s="181" t="s">
        <v>80</v>
      </c>
      <c r="X1" s="181"/>
      <c r="Y1" s="181"/>
      <c r="Z1" s="181"/>
      <c r="AA1" s="181"/>
    </row>
    <row r="2" spans="1:27" x14ac:dyDescent="0.25">
      <c r="A2" s="177"/>
      <c r="B2" s="126"/>
      <c r="C2" s="126"/>
      <c r="D2" s="126"/>
      <c r="E2" s="126"/>
      <c r="F2" s="126"/>
      <c r="G2" s="126"/>
      <c r="H2" s="30"/>
      <c r="I2" s="181" t="s">
        <v>81</v>
      </c>
      <c r="J2" s="181"/>
      <c r="K2" s="181"/>
      <c r="L2" s="181"/>
      <c r="M2" s="181"/>
      <c r="N2" s="180"/>
      <c r="O2" s="126"/>
      <c r="P2" s="126"/>
      <c r="Q2" s="126"/>
      <c r="R2" s="126"/>
      <c r="S2" s="126"/>
      <c r="T2" s="126"/>
      <c r="U2" s="34"/>
      <c r="V2" s="34"/>
      <c r="W2" s="181" t="s">
        <v>81</v>
      </c>
      <c r="X2" s="181"/>
      <c r="Y2" s="181"/>
      <c r="Z2" s="181"/>
      <c r="AA2" s="181"/>
    </row>
    <row r="3" spans="1:27" ht="15.75" customHeight="1" x14ac:dyDescent="0.25">
      <c r="A3" s="177"/>
      <c r="B3" s="126" t="s">
        <v>1</v>
      </c>
      <c r="C3" s="126"/>
      <c r="D3" s="126"/>
      <c r="E3" s="126"/>
      <c r="F3" s="126"/>
      <c r="G3" s="126"/>
      <c r="H3" s="30"/>
      <c r="I3" s="181" t="s">
        <v>82</v>
      </c>
      <c r="J3" s="181"/>
      <c r="K3" s="181"/>
      <c r="L3" s="181"/>
      <c r="M3" s="181"/>
      <c r="N3" s="180"/>
      <c r="O3" s="126" t="s">
        <v>1</v>
      </c>
      <c r="P3" s="126"/>
      <c r="Q3" s="126"/>
      <c r="R3" s="126"/>
      <c r="S3" s="126"/>
      <c r="T3" s="126"/>
      <c r="U3" s="33"/>
      <c r="V3" s="33"/>
      <c r="W3" s="181" t="s">
        <v>82</v>
      </c>
      <c r="X3" s="181"/>
      <c r="Y3" s="181"/>
      <c r="Z3" s="181"/>
      <c r="AA3" s="181"/>
    </row>
    <row r="4" spans="1:27" ht="33" customHeight="1" x14ac:dyDescent="0.25">
      <c r="A4" s="178"/>
      <c r="B4" s="126" t="s">
        <v>236</v>
      </c>
      <c r="C4" s="126"/>
      <c r="D4" s="126"/>
      <c r="E4" s="126"/>
      <c r="F4" s="126"/>
      <c r="G4" s="126"/>
      <c r="H4" s="30"/>
      <c r="I4" s="181" t="s">
        <v>83</v>
      </c>
      <c r="J4" s="181"/>
      <c r="K4" s="181"/>
      <c r="L4" s="181"/>
      <c r="M4" s="181"/>
      <c r="N4" s="180"/>
      <c r="O4" s="123" t="s">
        <v>236</v>
      </c>
      <c r="P4" s="123"/>
      <c r="Q4" s="123"/>
      <c r="R4" s="123"/>
      <c r="S4" s="123"/>
      <c r="T4" s="123"/>
      <c r="U4" s="84"/>
      <c r="V4" s="84"/>
      <c r="W4" s="182" t="s">
        <v>83</v>
      </c>
      <c r="X4" s="182"/>
      <c r="Y4" s="181"/>
      <c r="Z4" s="181"/>
      <c r="AA4" s="181"/>
    </row>
    <row r="5" spans="1:27" x14ac:dyDescent="0.25">
      <c r="A5" s="35" t="s">
        <v>2</v>
      </c>
      <c r="B5" s="36"/>
      <c r="C5" s="113" t="s">
        <v>217</v>
      </c>
      <c r="D5" s="113"/>
      <c r="E5" s="49" t="s">
        <v>3</v>
      </c>
      <c r="F5" s="172" t="s">
        <v>216</v>
      </c>
      <c r="G5" s="173"/>
      <c r="H5" s="173"/>
      <c r="I5" s="173"/>
      <c r="J5" s="173"/>
      <c r="K5" s="173"/>
      <c r="L5" s="173"/>
      <c r="M5" s="174"/>
      <c r="N5" s="45" t="s">
        <v>4</v>
      </c>
      <c r="O5" s="184" t="s">
        <v>217</v>
      </c>
      <c r="P5" s="185"/>
      <c r="Q5" s="186"/>
      <c r="R5" s="45" t="s">
        <v>3</v>
      </c>
      <c r="S5" s="183" t="s">
        <v>216</v>
      </c>
      <c r="T5" s="183"/>
      <c r="U5" s="183"/>
      <c r="V5" s="183"/>
      <c r="W5" s="183"/>
      <c r="X5" s="183"/>
      <c r="Y5" s="57"/>
    </row>
    <row r="6" spans="1:27" x14ac:dyDescent="0.25">
      <c r="A6" s="175" t="s">
        <v>68</v>
      </c>
      <c r="B6" s="175"/>
      <c r="C6" s="175"/>
      <c r="D6" s="175"/>
      <c r="E6" s="175"/>
      <c r="F6" s="175"/>
      <c r="G6" s="175"/>
      <c r="H6" s="175"/>
      <c r="I6" s="175"/>
      <c r="J6" s="175"/>
      <c r="K6" s="175"/>
      <c r="L6" s="175"/>
      <c r="M6" s="175"/>
      <c r="N6" s="175" t="s">
        <v>133</v>
      </c>
      <c r="O6" s="175"/>
      <c r="P6" s="175"/>
      <c r="Q6" s="175"/>
      <c r="R6" s="175"/>
      <c r="S6" s="175"/>
      <c r="T6" s="175"/>
      <c r="U6" s="175"/>
      <c r="V6" s="175"/>
      <c r="W6" s="175"/>
      <c r="X6" s="175"/>
      <c r="Y6" s="57"/>
    </row>
    <row r="7" spans="1:27" ht="26.25" customHeight="1" x14ac:dyDescent="0.25">
      <c r="A7" s="187" t="s">
        <v>5</v>
      </c>
      <c r="B7" s="187" t="s">
        <v>6</v>
      </c>
      <c r="C7" s="187" t="s">
        <v>7</v>
      </c>
      <c r="D7" s="187" t="s">
        <v>8</v>
      </c>
      <c r="E7" s="187" t="s">
        <v>9</v>
      </c>
      <c r="F7" s="187" t="s">
        <v>10</v>
      </c>
      <c r="G7" s="188" t="s">
        <v>50</v>
      </c>
      <c r="H7" s="188"/>
      <c r="I7" s="188"/>
      <c r="J7" s="188"/>
      <c r="K7" s="188"/>
      <c r="L7" s="188"/>
      <c r="M7" s="188"/>
      <c r="N7" s="187" t="s">
        <v>5</v>
      </c>
      <c r="O7" s="188" t="s">
        <v>11</v>
      </c>
      <c r="P7" s="188" t="s">
        <v>56</v>
      </c>
      <c r="Q7" s="167" t="s">
        <v>57</v>
      </c>
      <c r="R7" s="187" t="s">
        <v>12</v>
      </c>
      <c r="S7" s="187" t="s">
        <v>13</v>
      </c>
      <c r="T7" s="187" t="s">
        <v>14</v>
      </c>
      <c r="U7" s="188" t="s">
        <v>15</v>
      </c>
      <c r="V7" s="188"/>
      <c r="W7" s="188"/>
      <c r="X7" s="187" t="s">
        <v>16</v>
      </c>
      <c r="Y7" s="37" t="s">
        <v>67</v>
      </c>
    </row>
    <row r="8" spans="1:27" ht="15" customHeight="1" x14ac:dyDescent="0.25">
      <c r="A8" s="187"/>
      <c r="B8" s="187"/>
      <c r="C8" s="187"/>
      <c r="D8" s="187"/>
      <c r="E8" s="187"/>
      <c r="F8" s="187"/>
      <c r="G8" s="25" t="s">
        <v>31</v>
      </c>
      <c r="H8" s="26" t="s">
        <v>37</v>
      </c>
      <c r="I8" s="25" t="s">
        <v>30</v>
      </c>
      <c r="J8" s="26" t="s">
        <v>37</v>
      </c>
      <c r="K8" s="27" t="s">
        <v>38</v>
      </c>
      <c r="L8" s="38"/>
      <c r="M8" s="39" t="s">
        <v>17</v>
      </c>
      <c r="N8" s="187"/>
      <c r="O8" s="188"/>
      <c r="P8" s="188"/>
      <c r="Q8" s="167"/>
      <c r="R8" s="187"/>
      <c r="S8" s="187"/>
      <c r="T8" s="187"/>
      <c r="U8" s="25"/>
      <c r="V8" s="25"/>
      <c r="W8" s="25" t="s">
        <v>17</v>
      </c>
      <c r="X8" s="187"/>
      <c r="Y8" s="57"/>
    </row>
    <row r="9" spans="1:27" ht="66.75" customHeight="1" x14ac:dyDescent="0.25">
      <c r="A9" s="166" t="s">
        <v>219</v>
      </c>
      <c r="B9" s="109" t="s">
        <v>134</v>
      </c>
      <c r="C9" s="109" t="s">
        <v>135</v>
      </c>
      <c r="D9" s="167" t="s">
        <v>136</v>
      </c>
      <c r="E9" s="48" t="s">
        <v>137</v>
      </c>
      <c r="F9" s="48" t="s">
        <v>138</v>
      </c>
      <c r="G9" s="44" t="s">
        <v>26</v>
      </c>
      <c r="H9" s="45" t="e">
        <f>+VLOOKUP(G9,'[1]Tabla de valoración'!A4:B7,2,0)</f>
        <v>#N/A</v>
      </c>
      <c r="I9" s="44" t="s">
        <v>29</v>
      </c>
      <c r="J9" s="45">
        <f>VLOOKUP(I9,'[2]Tabla de valoración'!A13:B15,2,0)</f>
        <v>10</v>
      </c>
      <c r="K9" s="45" t="e">
        <f>H9*J9</f>
        <v>#N/A</v>
      </c>
      <c r="L9" s="154" t="e">
        <f>+AVERAGE(K9:K10)</f>
        <v>#N/A</v>
      </c>
      <c r="M9" s="111" t="s">
        <v>29</v>
      </c>
      <c r="N9" s="166" t="str">
        <f>+A9</f>
        <v>A3. R 001</v>
      </c>
      <c r="O9" s="44" t="s">
        <v>18</v>
      </c>
      <c r="P9" s="44" t="s">
        <v>18</v>
      </c>
      <c r="Q9" s="50">
        <v>0.75</v>
      </c>
      <c r="R9" s="28" t="s">
        <v>139</v>
      </c>
      <c r="S9" s="153" t="s">
        <v>64</v>
      </c>
      <c r="T9" s="167" t="s">
        <v>140</v>
      </c>
      <c r="U9" s="44" t="e">
        <f>+L9-(L9*Q9)</f>
        <v>#N/A</v>
      </c>
      <c r="V9" s="111" t="e">
        <f>+AVERAGE(U9:U10)</f>
        <v>#N/A</v>
      </c>
      <c r="W9" s="111" t="s">
        <v>43</v>
      </c>
      <c r="X9" s="167" t="s">
        <v>51</v>
      </c>
      <c r="Y9" s="57"/>
    </row>
    <row r="10" spans="1:27" ht="73.5" customHeight="1" x14ac:dyDescent="0.25">
      <c r="A10" s="166"/>
      <c r="B10" s="109"/>
      <c r="C10" s="109"/>
      <c r="D10" s="167"/>
      <c r="E10" s="48" t="s">
        <v>141</v>
      </c>
      <c r="F10" s="28" t="s">
        <v>142</v>
      </c>
      <c r="G10" s="44" t="s">
        <v>27</v>
      </c>
      <c r="H10" s="45" t="e">
        <f>+VLOOKUP(G10,'[1]Tabla de valoración'!$A$4:$B$7,2,0)</f>
        <v>#N/A</v>
      </c>
      <c r="I10" s="44" t="s">
        <v>29</v>
      </c>
      <c r="J10" s="45" t="e">
        <f>+VLOOKUP('[2]Mapa de riesgos Gestión c'!I10,'[1]Tabla de valoración'!$A$12:$B$15,2,0)</f>
        <v>#N/A</v>
      </c>
      <c r="K10" s="45" t="e">
        <f>+H10*J10</f>
        <v>#N/A</v>
      </c>
      <c r="L10" s="156"/>
      <c r="M10" s="113"/>
      <c r="N10" s="166"/>
      <c r="O10" s="44" t="s">
        <v>18</v>
      </c>
      <c r="P10" s="44" t="s">
        <v>18</v>
      </c>
      <c r="Q10" s="50">
        <v>0.75</v>
      </c>
      <c r="R10" s="28" t="s">
        <v>143</v>
      </c>
      <c r="S10" s="153"/>
      <c r="T10" s="167"/>
      <c r="U10" s="44" t="e">
        <f>+L9-(L9*Q10)</f>
        <v>#N/A</v>
      </c>
      <c r="V10" s="113"/>
      <c r="W10" s="113"/>
      <c r="X10" s="167"/>
      <c r="Y10" s="57"/>
    </row>
    <row r="11" spans="1:27" ht="45" customHeight="1" x14ac:dyDescent="0.25">
      <c r="A11" s="110" t="s">
        <v>220</v>
      </c>
      <c r="B11" s="109" t="s">
        <v>144</v>
      </c>
      <c r="C11" s="109" t="s">
        <v>145</v>
      </c>
      <c r="D11" s="167" t="s">
        <v>20</v>
      </c>
      <c r="E11" s="109" t="s">
        <v>146</v>
      </c>
      <c r="F11" s="109" t="s">
        <v>147</v>
      </c>
      <c r="G11" s="153" t="s">
        <v>26</v>
      </c>
      <c r="H11" s="189" t="e">
        <f>+VLOOKUP(G11,'[1]Tabla de valoración'!$A$4:$B$7,2,0)</f>
        <v>#N/A</v>
      </c>
      <c r="I11" s="153" t="s">
        <v>39</v>
      </c>
      <c r="J11" s="189" t="e">
        <f>+VLOOKUP('[2]Mapa de riesgos Gestión c'!I11,'[1]Tabla de valoración'!$A$12:$B$15,2,0)</f>
        <v>#N/A</v>
      </c>
      <c r="K11" s="189" t="e">
        <f>+H11*J11</f>
        <v>#N/A</v>
      </c>
      <c r="L11" s="154" t="e">
        <f>+AVERAGE(K11)</f>
        <v>#N/A</v>
      </c>
      <c r="M11" s="111" t="s">
        <v>44</v>
      </c>
      <c r="N11" s="110" t="str">
        <f>+A11</f>
        <v>A3. R 002</v>
      </c>
      <c r="O11" s="44" t="s">
        <v>18</v>
      </c>
      <c r="P11" s="44" t="s">
        <v>18</v>
      </c>
      <c r="Q11" s="50">
        <v>0.75</v>
      </c>
      <c r="R11" s="28" t="s">
        <v>148</v>
      </c>
      <c r="S11" s="153" t="s">
        <v>64</v>
      </c>
      <c r="T11" s="167" t="s">
        <v>140</v>
      </c>
      <c r="U11" s="44" t="e">
        <f>+L11-(L11*Q11)</f>
        <v>#N/A</v>
      </c>
      <c r="V11" s="111" t="e">
        <f>+AVERAGE(U11:U12)</f>
        <v>#N/A</v>
      </c>
      <c r="W11" s="111" t="s">
        <v>43</v>
      </c>
      <c r="X11" s="167" t="s">
        <v>52</v>
      </c>
      <c r="Y11" s="57"/>
    </row>
    <row r="12" spans="1:27" ht="47.25" customHeight="1" x14ac:dyDescent="0.25">
      <c r="A12" s="110"/>
      <c r="B12" s="109"/>
      <c r="C12" s="109"/>
      <c r="D12" s="167"/>
      <c r="E12" s="109"/>
      <c r="F12" s="109"/>
      <c r="G12" s="153"/>
      <c r="H12" s="189"/>
      <c r="I12" s="153"/>
      <c r="J12" s="189"/>
      <c r="K12" s="189"/>
      <c r="L12" s="156"/>
      <c r="M12" s="113"/>
      <c r="N12" s="110"/>
      <c r="O12" s="44" t="s">
        <v>18</v>
      </c>
      <c r="P12" s="44" t="s">
        <v>18</v>
      </c>
      <c r="Q12" s="50">
        <v>0.75</v>
      </c>
      <c r="R12" s="28" t="s">
        <v>149</v>
      </c>
      <c r="S12" s="153"/>
      <c r="T12" s="167"/>
      <c r="U12" s="44" t="e">
        <f>+L11-(L11*Q12)</f>
        <v>#N/A</v>
      </c>
      <c r="V12" s="113"/>
      <c r="W12" s="113"/>
      <c r="X12" s="167"/>
      <c r="Y12" s="57"/>
    </row>
    <row r="13" spans="1:27" ht="43.5" customHeight="1" x14ac:dyDescent="0.25">
      <c r="A13" s="110" t="s">
        <v>221</v>
      </c>
      <c r="B13" s="167" t="s">
        <v>150</v>
      </c>
      <c r="C13" s="109" t="s">
        <v>151</v>
      </c>
      <c r="D13" s="153" t="s">
        <v>136</v>
      </c>
      <c r="E13" s="109" t="s">
        <v>137</v>
      </c>
      <c r="F13" s="48" t="s">
        <v>152</v>
      </c>
      <c r="G13" s="153" t="s">
        <v>26</v>
      </c>
      <c r="H13" s="189" t="str">
        <f>IFERROR(VLOOKUP(G13,'[1]Tabla de valoración'!$A$4:$B$7,2,0),"")</f>
        <v/>
      </c>
      <c r="I13" s="153" t="s">
        <v>29</v>
      </c>
      <c r="J13" s="189" t="e">
        <f>+VLOOKUP('[2]Mapa de riesgos Gestión c'!I13,'[1]Tabla de valoración'!$A$12:$B$15,2,0)</f>
        <v>#N/A</v>
      </c>
      <c r="K13" s="189" t="e">
        <f>+H13*J13</f>
        <v>#VALUE!</v>
      </c>
      <c r="L13" s="154" t="e">
        <f>+AVERAGE(K13)</f>
        <v>#VALUE!</v>
      </c>
      <c r="M13" s="111" t="s">
        <v>29</v>
      </c>
      <c r="N13" s="110" t="str">
        <f>+A13</f>
        <v>A3. R 003</v>
      </c>
      <c r="O13" s="153" t="s">
        <v>18</v>
      </c>
      <c r="P13" s="153" t="s">
        <v>19</v>
      </c>
      <c r="Q13" s="108">
        <v>0.5</v>
      </c>
      <c r="R13" s="109" t="s">
        <v>153</v>
      </c>
      <c r="S13" s="167" t="s">
        <v>154</v>
      </c>
      <c r="T13" s="167" t="s">
        <v>155</v>
      </c>
      <c r="U13" s="153" t="e">
        <f>+L13-(L13*Q13)</f>
        <v>#VALUE!</v>
      </c>
      <c r="V13" s="111" t="e">
        <f>+AVERAGE(U13)</f>
        <v>#VALUE!</v>
      </c>
      <c r="W13" s="111" t="s">
        <v>43</v>
      </c>
      <c r="X13" s="167" t="s">
        <v>52</v>
      </c>
      <c r="Y13" s="57"/>
    </row>
    <row r="14" spans="1:27" ht="53.25" customHeight="1" x14ac:dyDescent="0.25">
      <c r="A14" s="110"/>
      <c r="B14" s="167"/>
      <c r="C14" s="109"/>
      <c r="D14" s="153"/>
      <c r="E14" s="109"/>
      <c r="F14" s="28" t="s">
        <v>156</v>
      </c>
      <c r="G14" s="153"/>
      <c r="H14" s="189"/>
      <c r="I14" s="153"/>
      <c r="J14" s="189"/>
      <c r="K14" s="189"/>
      <c r="L14" s="156"/>
      <c r="M14" s="113"/>
      <c r="N14" s="110"/>
      <c r="O14" s="153"/>
      <c r="P14" s="153"/>
      <c r="Q14" s="108"/>
      <c r="R14" s="109"/>
      <c r="S14" s="167"/>
      <c r="T14" s="153"/>
      <c r="U14" s="153"/>
      <c r="V14" s="113"/>
      <c r="W14" s="113"/>
      <c r="X14" s="167"/>
      <c r="Y14" s="57"/>
    </row>
    <row r="15" spans="1:27" ht="106.5" customHeight="1" x14ac:dyDescent="0.25">
      <c r="A15" s="47" t="s">
        <v>222</v>
      </c>
      <c r="B15" s="48" t="s">
        <v>157</v>
      </c>
      <c r="C15" s="48" t="s">
        <v>158</v>
      </c>
      <c r="D15" s="46" t="s">
        <v>63</v>
      </c>
      <c r="E15" s="28" t="s">
        <v>159</v>
      </c>
      <c r="F15" s="48" t="s">
        <v>160</v>
      </c>
      <c r="G15" s="44" t="s">
        <v>25</v>
      </c>
      <c r="H15" s="45" t="e">
        <f>+VLOOKUP(G15,'[1]Tabla de valoración'!$A$4:$B$7,2,0)</f>
        <v>#N/A</v>
      </c>
      <c r="I15" s="44" t="s">
        <v>39</v>
      </c>
      <c r="J15" s="45" t="e">
        <f>+VLOOKUP('[2]Mapa de riesgos Gestión c'!I15,'[1]Tabla de valoración'!$A$12:$B$15,2,0)</f>
        <v>#N/A</v>
      </c>
      <c r="K15" s="45" t="e">
        <f t="shared" ref="K15:K20" si="0">+H15*J15</f>
        <v>#N/A</v>
      </c>
      <c r="L15" s="42" t="e">
        <f>+AVERAGE(K15)</f>
        <v>#N/A</v>
      </c>
      <c r="M15" s="43" t="s">
        <v>29</v>
      </c>
      <c r="N15" s="47" t="str">
        <f>+A15</f>
        <v>A3.R 004</v>
      </c>
      <c r="O15" s="44" t="s">
        <v>18</v>
      </c>
      <c r="P15" s="44" t="s">
        <v>19</v>
      </c>
      <c r="Q15" s="50">
        <v>0.5</v>
      </c>
      <c r="R15" s="28" t="s">
        <v>161</v>
      </c>
      <c r="S15" s="46" t="s">
        <v>64</v>
      </c>
      <c r="T15" s="46" t="s">
        <v>162</v>
      </c>
      <c r="U15" s="44" t="str">
        <f>IFERROR(L15-(L15*Q15),"")</f>
        <v/>
      </c>
      <c r="V15" s="44" t="e">
        <f>+AVERAGE(U15)</f>
        <v>#DIV/0!</v>
      </c>
      <c r="W15" s="44" t="s">
        <v>43</v>
      </c>
      <c r="X15" s="46" t="s">
        <v>52</v>
      </c>
      <c r="Y15" s="57"/>
    </row>
    <row r="16" spans="1:27" ht="61.5" customHeight="1" x14ac:dyDescent="0.25">
      <c r="A16" s="110" t="s">
        <v>223</v>
      </c>
      <c r="B16" s="167" t="s">
        <v>163</v>
      </c>
      <c r="C16" s="109" t="s">
        <v>164</v>
      </c>
      <c r="D16" s="167" t="s">
        <v>20</v>
      </c>
      <c r="E16" s="109" t="s">
        <v>165</v>
      </c>
      <c r="F16" s="109" t="s">
        <v>166</v>
      </c>
      <c r="G16" s="153" t="s">
        <v>26</v>
      </c>
      <c r="H16" s="189" t="e">
        <f>+VLOOKUP(G16,'[1]Tabla de valoración'!$A$4:$B$7,2,0)</f>
        <v>#N/A</v>
      </c>
      <c r="I16" s="153" t="s">
        <v>39</v>
      </c>
      <c r="J16" s="189" t="e">
        <f>+VLOOKUP('[2]Mapa de riesgos Gestión c'!I16,'[1]Tabla de valoración'!$A$12:$B$15,2,0)</f>
        <v>#N/A</v>
      </c>
      <c r="K16" s="189" t="e">
        <f t="shared" si="0"/>
        <v>#N/A</v>
      </c>
      <c r="L16" s="154" t="e">
        <f>+AVERAGE(K16)</f>
        <v>#N/A</v>
      </c>
      <c r="M16" s="111" t="s">
        <v>44</v>
      </c>
      <c r="N16" s="110" t="str">
        <f>+A16</f>
        <v>A3. R 005</v>
      </c>
      <c r="O16" s="44" t="s">
        <v>18</v>
      </c>
      <c r="P16" s="44" t="s">
        <v>18</v>
      </c>
      <c r="Q16" s="50">
        <v>0.75</v>
      </c>
      <c r="R16" s="48" t="s">
        <v>167</v>
      </c>
      <c r="S16" s="167" t="s">
        <v>64</v>
      </c>
      <c r="T16" s="167" t="s">
        <v>168</v>
      </c>
      <c r="U16" s="51" t="str">
        <f>IFERROR(L16-(L16*Q16),"")</f>
        <v/>
      </c>
      <c r="V16" s="111" t="e">
        <f>+AVERAGE(U16:U18)</f>
        <v>#N/A</v>
      </c>
      <c r="W16" s="111" t="s">
        <v>43</v>
      </c>
      <c r="X16" s="167" t="s">
        <v>51</v>
      </c>
      <c r="Y16" s="57"/>
    </row>
    <row r="17" spans="1:25" ht="37.5" customHeight="1" x14ac:dyDescent="0.25">
      <c r="A17" s="110"/>
      <c r="B17" s="167"/>
      <c r="C17" s="109"/>
      <c r="D17" s="167"/>
      <c r="E17" s="109"/>
      <c r="F17" s="109"/>
      <c r="G17" s="153"/>
      <c r="H17" s="189"/>
      <c r="I17" s="153"/>
      <c r="J17" s="189"/>
      <c r="K17" s="189"/>
      <c r="L17" s="155"/>
      <c r="M17" s="112"/>
      <c r="N17" s="110"/>
      <c r="O17" s="44" t="s">
        <v>18</v>
      </c>
      <c r="P17" s="44" t="s">
        <v>18</v>
      </c>
      <c r="Q17" s="50">
        <v>0.75</v>
      </c>
      <c r="R17" s="48" t="s">
        <v>169</v>
      </c>
      <c r="S17" s="167"/>
      <c r="T17" s="167"/>
      <c r="U17" s="51" t="e">
        <f>+L16-(L16*Q17)</f>
        <v>#N/A</v>
      </c>
      <c r="V17" s="112"/>
      <c r="W17" s="112"/>
      <c r="X17" s="167"/>
      <c r="Y17" s="57"/>
    </row>
    <row r="18" spans="1:25" ht="42.75" customHeight="1" x14ac:dyDescent="0.25">
      <c r="A18" s="110"/>
      <c r="B18" s="167"/>
      <c r="C18" s="109"/>
      <c r="D18" s="167"/>
      <c r="E18" s="109"/>
      <c r="F18" s="109"/>
      <c r="G18" s="153"/>
      <c r="H18" s="189"/>
      <c r="I18" s="153"/>
      <c r="J18" s="189"/>
      <c r="K18" s="189"/>
      <c r="L18" s="156"/>
      <c r="M18" s="113"/>
      <c r="N18" s="110"/>
      <c r="O18" s="44" t="s">
        <v>18</v>
      </c>
      <c r="P18" s="44" t="s">
        <v>18</v>
      </c>
      <c r="Q18" s="50">
        <v>0.75</v>
      </c>
      <c r="R18" s="48" t="s">
        <v>123</v>
      </c>
      <c r="S18" s="167"/>
      <c r="T18" s="167"/>
      <c r="U18" s="51" t="e">
        <f>+L16-(L16*Q18)</f>
        <v>#N/A</v>
      </c>
      <c r="V18" s="113"/>
      <c r="W18" s="113"/>
      <c r="X18" s="167"/>
      <c r="Y18" s="57"/>
    </row>
    <row r="19" spans="1:25" s="31" customFormat="1" ht="36.75" customHeight="1" x14ac:dyDescent="0.25">
      <c r="A19" s="110" t="s">
        <v>224</v>
      </c>
      <c r="B19" s="109" t="s">
        <v>170</v>
      </c>
      <c r="C19" s="109" t="s">
        <v>171</v>
      </c>
      <c r="D19" s="167" t="s">
        <v>20</v>
      </c>
      <c r="E19" s="28" t="s">
        <v>172</v>
      </c>
      <c r="F19" s="109" t="s">
        <v>173</v>
      </c>
      <c r="G19" s="44" t="s">
        <v>26</v>
      </c>
      <c r="H19" s="45" t="e">
        <f>+VLOOKUP(G19,'[1]Tabla de valoración'!$A$4:$B$7,2,0)</f>
        <v>#N/A</v>
      </c>
      <c r="I19" s="44" t="s">
        <v>39</v>
      </c>
      <c r="J19" s="45" t="e">
        <f>+VLOOKUP('[2]Mapa de riesgos Gestión c'!I19,'[1]Tabla de valoración'!$A$12:$B$15,2,0)</f>
        <v>#N/A</v>
      </c>
      <c r="K19" s="45" t="e">
        <f t="shared" si="0"/>
        <v>#N/A</v>
      </c>
      <c r="L19" s="154" t="e">
        <f>+AVERAGE(K19:K20)</f>
        <v>#N/A</v>
      </c>
      <c r="M19" s="111" t="s">
        <v>45</v>
      </c>
      <c r="N19" s="110" t="str">
        <f>+A19</f>
        <v>A3.R  006</v>
      </c>
      <c r="O19" s="44" t="s">
        <v>18</v>
      </c>
      <c r="P19" s="44" t="s">
        <v>18</v>
      </c>
      <c r="Q19" s="50">
        <v>0.75</v>
      </c>
      <c r="R19" s="28" t="s">
        <v>174</v>
      </c>
      <c r="S19" s="153" t="s">
        <v>64</v>
      </c>
      <c r="T19" s="167" t="s">
        <v>175</v>
      </c>
      <c r="U19" s="51" t="str">
        <f>IFERROR(L19-(L19*Q19),"")</f>
        <v/>
      </c>
      <c r="V19" s="111" t="e">
        <f>+AVERAGE(U19:U20)</f>
        <v>#N/A</v>
      </c>
      <c r="W19" s="111" t="s">
        <v>29</v>
      </c>
      <c r="X19" s="153" t="s">
        <v>51</v>
      </c>
      <c r="Y19" s="57"/>
    </row>
    <row r="20" spans="1:25" s="31" customFormat="1" ht="45.75" customHeight="1" x14ac:dyDescent="0.25">
      <c r="A20" s="110"/>
      <c r="B20" s="109"/>
      <c r="C20" s="109"/>
      <c r="D20" s="167"/>
      <c r="E20" s="28" t="s">
        <v>176</v>
      </c>
      <c r="F20" s="109"/>
      <c r="G20" s="44" t="s">
        <v>27</v>
      </c>
      <c r="H20" s="45" t="e">
        <f>+VLOOKUP(G20,'[1]Tabla de valoración'!$A$4:$B$7,2,0)</f>
        <v>#N/A</v>
      </c>
      <c r="I20" s="44" t="s">
        <v>39</v>
      </c>
      <c r="J20" s="45" t="e">
        <f>+VLOOKUP('[2]Mapa de riesgos Gestión c'!I20,'[1]Tabla de valoración'!$A$12:$B$15,2,0)</f>
        <v>#N/A</v>
      </c>
      <c r="K20" s="45" t="e">
        <f t="shared" si="0"/>
        <v>#N/A</v>
      </c>
      <c r="L20" s="156"/>
      <c r="M20" s="113"/>
      <c r="N20" s="110"/>
      <c r="O20" s="44" t="s">
        <v>18</v>
      </c>
      <c r="P20" s="44" t="s">
        <v>18</v>
      </c>
      <c r="Q20" s="50">
        <v>0.75</v>
      </c>
      <c r="R20" s="28" t="s">
        <v>177</v>
      </c>
      <c r="S20" s="153"/>
      <c r="T20" s="167"/>
      <c r="U20" s="51" t="e">
        <f>+L19-(L19*Q20)</f>
        <v>#N/A</v>
      </c>
      <c r="V20" s="113"/>
      <c r="W20" s="113"/>
      <c r="X20" s="153"/>
      <c r="Y20" s="57"/>
    </row>
    <row r="21" spans="1:25" s="31" customFormat="1" ht="45.75" customHeight="1" x14ac:dyDescent="0.25">
      <c r="A21" s="190" t="s">
        <v>225</v>
      </c>
      <c r="B21" s="163" t="s">
        <v>178</v>
      </c>
      <c r="C21" s="163" t="s">
        <v>179</v>
      </c>
      <c r="D21" s="111" t="s">
        <v>63</v>
      </c>
      <c r="E21" s="163" t="s">
        <v>180</v>
      </c>
      <c r="F21" s="160" t="s">
        <v>181</v>
      </c>
      <c r="G21" s="111" t="s">
        <v>26</v>
      </c>
      <c r="H21" s="154" t="e">
        <f>+VLOOKUP(G21,'[1]Tabla de valoración'!$A$4:$B$7,2,0)</f>
        <v>#N/A</v>
      </c>
      <c r="I21" s="111" t="s">
        <v>39</v>
      </c>
      <c r="J21" s="154" t="e">
        <f>+VLOOKUP('[2]Mapa de riesgos Gestión c'!I21,'[1]Tabla de valoración'!$A$12:$B$15,2,0)</f>
        <v>#N/A</v>
      </c>
      <c r="K21" s="154" t="e">
        <f>+H21*J21</f>
        <v>#N/A</v>
      </c>
      <c r="L21" s="154" t="e">
        <f>+AVERAGE(K21)</f>
        <v>#N/A</v>
      </c>
      <c r="M21" s="111" t="s">
        <v>44</v>
      </c>
      <c r="N21" s="190" t="str">
        <f>+A21</f>
        <v>A3.R 007</v>
      </c>
      <c r="O21" s="111" t="s">
        <v>18</v>
      </c>
      <c r="P21" s="111" t="s">
        <v>18</v>
      </c>
      <c r="Q21" s="192">
        <v>0.75</v>
      </c>
      <c r="R21" s="163" t="s">
        <v>182</v>
      </c>
      <c r="S21" s="111" t="s">
        <v>183</v>
      </c>
      <c r="T21" s="160" t="s">
        <v>184</v>
      </c>
      <c r="U21" s="111" t="str">
        <f>IFERROR(L21-(L21*Q21),"")</f>
        <v/>
      </c>
      <c r="V21" s="111" t="e">
        <f>+AVERAGE(U21)</f>
        <v>#DIV/0!</v>
      </c>
      <c r="W21" s="111" t="s">
        <v>43</v>
      </c>
      <c r="X21" s="111" t="s">
        <v>52</v>
      </c>
      <c r="Y21" s="57"/>
    </row>
    <row r="22" spans="1:25" s="31" customFormat="1" ht="45.75" customHeight="1" x14ac:dyDescent="0.25">
      <c r="A22" s="191"/>
      <c r="B22" s="165"/>
      <c r="C22" s="165"/>
      <c r="D22" s="113"/>
      <c r="E22" s="165"/>
      <c r="F22" s="162"/>
      <c r="G22" s="113"/>
      <c r="H22" s="156"/>
      <c r="I22" s="113"/>
      <c r="J22" s="156"/>
      <c r="K22" s="156"/>
      <c r="L22" s="156"/>
      <c r="M22" s="113"/>
      <c r="N22" s="191"/>
      <c r="O22" s="113"/>
      <c r="P22" s="113"/>
      <c r="Q22" s="193"/>
      <c r="R22" s="165"/>
      <c r="S22" s="113"/>
      <c r="T22" s="162"/>
      <c r="U22" s="113"/>
      <c r="V22" s="113"/>
      <c r="W22" s="113"/>
      <c r="X22" s="113"/>
      <c r="Y22" s="57"/>
    </row>
    <row r="23" spans="1:25" s="31" customFormat="1" ht="31.5" x14ac:dyDescent="0.25">
      <c r="A23" s="166" t="s">
        <v>226</v>
      </c>
      <c r="B23" s="160" t="s">
        <v>84</v>
      </c>
      <c r="C23" s="109" t="s">
        <v>85</v>
      </c>
      <c r="D23" s="160" t="s">
        <v>60</v>
      </c>
      <c r="E23" s="109" t="s">
        <v>86</v>
      </c>
      <c r="F23" s="28" t="s">
        <v>87</v>
      </c>
      <c r="G23" s="111" t="s">
        <v>26</v>
      </c>
      <c r="H23" s="154" t="e">
        <f>+VLOOKUP(G23,'[3]Tabla de valoración'!A19:B22,2,0)</f>
        <v>#N/A</v>
      </c>
      <c r="I23" s="111" t="s">
        <v>39</v>
      </c>
      <c r="J23" s="154" t="e">
        <f>+VLOOKUP('[4]Mapa de riesgos estadistica'!I23,'[3]Tabla de valoración'!$A$12:$B$15,2,0)</f>
        <v>#N/A</v>
      </c>
      <c r="K23" s="154" t="e">
        <f>H23*J23</f>
        <v>#N/A</v>
      </c>
      <c r="L23" s="154" t="e">
        <f>+AVERAGE(K23)</f>
        <v>#N/A</v>
      </c>
      <c r="M23" s="111" t="s">
        <v>44</v>
      </c>
      <c r="N23" s="166" t="str">
        <f>+A23</f>
        <v>A3.R 008</v>
      </c>
      <c r="O23" s="111" t="s">
        <v>18</v>
      </c>
      <c r="P23" s="111" t="s">
        <v>19</v>
      </c>
      <c r="Q23" s="169">
        <v>0.5</v>
      </c>
      <c r="R23" s="109" t="s">
        <v>88</v>
      </c>
      <c r="S23" s="167" t="s">
        <v>64</v>
      </c>
      <c r="T23" s="167" t="s">
        <v>89</v>
      </c>
      <c r="U23" s="111" t="e">
        <f>+L23-(L23*Q23)</f>
        <v>#N/A</v>
      </c>
      <c r="V23" s="111" t="e">
        <f>+AVERAGE(U23)</f>
        <v>#N/A</v>
      </c>
      <c r="W23" s="111" t="s">
        <v>29</v>
      </c>
      <c r="X23" s="111" t="s">
        <v>51</v>
      </c>
      <c r="Y23" s="57"/>
    </row>
    <row r="24" spans="1:25" s="31" customFormat="1" ht="42.75" customHeight="1" x14ac:dyDescent="0.25">
      <c r="A24" s="166"/>
      <c r="B24" s="161"/>
      <c r="C24" s="109"/>
      <c r="D24" s="161"/>
      <c r="E24" s="109"/>
      <c r="F24" s="28" t="s">
        <v>90</v>
      </c>
      <c r="G24" s="112"/>
      <c r="H24" s="155"/>
      <c r="I24" s="112"/>
      <c r="J24" s="155"/>
      <c r="K24" s="155"/>
      <c r="L24" s="155"/>
      <c r="M24" s="112"/>
      <c r="N24" s="166"/>
      <c r="O24" s="112"/>
      <c r="P24" s="112"/>
      <c r="Q24" s="170"/>
      <c r="R24" s="109"/>
      <c r="S24" s="167"/>
      <c r="T24" s="167"/>
      <c r="U24" s="112"/>
      <c r="V24" s="112"/>
      <c r="W24" s="112"/>
      <c r="X24" s="112"/>
      <c r="Y24" s="57"/>
    </row>
    <row r="25" spans="1:25" s="31" customFormat="1" ht="30" customHeight="1" x14ac:dyDescent="0.25">
      <c r="A25" s="166"/>
      <c r="B25" s="161"/>
      <c r="C25" s="109"/>
      <c r="D25" s="161"/>
      <c r="E25" s="109"/>
      <c r="F25" s="28" t="s">
        <v>91</v>
      </c>
      <c r="G25" s="112"/>
      <c r="H25" s="155"/>
      <c r="I25" s="112"/>
      <c r="J25" s="155"/>
      <c r="K25" s="155"/>
      <c r="L25" s="155"/>
      <c r="M25" s="112"/>
      <c r="N25" s="166"/>
      <c r="O25" s="112"/>
      <c r="P25" s="112"/>
      <c r="Q25" s="170"/>
      <c r="R25" s="109"/>
      <c r="S25" s="167"/>
      <c r="T25" s="167"/>
      <c r="U25" s="112"/>
      <c r="V25" s="112"/>
      <c r="W25" s="112"/>
      <c r="X25" s="112"/>
      <c r="Y25" s="57"/>
    </row>
    <row r="26" spans="1:25" s="31" customFormat="1" ht="67.5" customHeight="1" x14ac:dyDescent="0.25">
      <c r="A26" s="166"/>
      <c r="B26" s="162"/>
      <c r="C26" s="109"/>
      <c r="D26" s="162"/>
      <c r="E26" s="109"/>
      <c r="F26" s="48" t="s">
        <v>92</v>
      </c>
      <c r="G26" s="113"/>
      <c r="H26" s="156"/>
      <c r="I26" s="113"/>
      <c r="J26" s="156"/>
      <c r="K26" s="156"/>
      <c r="L26" s="156"/>
      <c r="M26" s="113"/>
      <c r="N26" s="166"/>
      <c r="O26" s="113"/>
      <c r="P26" s="113"/>
      <c r="Q26" s="171"/>
      <c r="R26" s="109"/>
      <c r="S26" s="167"/>
      <c r="T26" s="167"/>
      <c r="U26" s="113"/>
      <c r="V26" s="113"/>
      <c r="W26" s="113"/>
      <c r="X26" s="113"/>
      <c r="Y26" s="57"/>
    </row>
    <row r="27" spans="1:25" s="31" customFormat="1" ht="31.5" x14ac:dyDescent="0.25">
      <c r="A27" s="166" t="s">
        <v>227</v>
      </c>
      <c r="B27" s="160" t="s">
        <v>93</v>
      </c>
      <c r="C27" s="109" t="s">
        <v>94</v>
      </c>
      <c r="D27" s="111" t="s">
        <v>63</v>
      </c>
      <c r="E27" s="109" t="s">
        <v>95</v>
      </c>
      <c r="F27" s="109" t="s">
        <v>96</v>
      </c>
      <c r="G27" s="111" t="s">
        <v>26</v>
      </c>
      <c r="H27" s="154" t="str">
        <f>IFERROR(VLOOKUP(G27,'[3]Tabla de valoración'!$A$4:$B$7,2,0),"")</f>
        <v/>
      </c>
      <c r="I27" s="111" t="s">
        <v>29</v>
      </c>
      <c r="J27" s="154">
        <v>10</v>
      </c>
      <c r="K27" s="154" t="e">
        <f>H27*J27</f>
        <v>#VALUE!</v>
      </c>
      <c r="L27" s="154" t="e">
        <f>+AVERAGE(K27:K29)</f>
        <v>#VALUE!</v>
      </c>
      <c r="M27" s="111" t="s">
        <v>29</v>
      </c>
      <c r="N27" s="166" t="str">
        <f>+A27</f>
        <v>A3.R 009</v>
      </c>
      <c r="O27" s="44" t="s">
        <v>18</v>
      </c>
      <c r="P27" s="44" t="s">
        <v>19</v>
      </c>
      <c r="Q27" s="50">
        <v>0.5</v>
      </c>
      <c r="R27" s="48" t="s">
        <v>97</v>
      </c>
      <c r="S27" s="167" t="s">
        <v>64</v>
      </c>
      <c r="T27" s="167" t="s">
        <v>98</v>
      </c>
      <c r="U27" s="44" t="e">
        <f>+L27-(L27*Q27)</f>
        <v>#VALUE!</v>
      </c>
      <c r="V27" s="111" t="e">
        <f>+AVERAGE(U27:U29)</f>
        <v>#VALUE!</v>
      </c>
      <c r="W27" s="111" t="s">
        <v>43</v>
      </c>
      <c r="X27" s="111" t="s">
        <v>51</v>
      </c>
      <c r="Y27" s="57"/>
    </row>
    <row r="28" spans="1:25" s="31" customFormat="1" x14ac:dyDescent="0.25">
      <c r="A28" s="166"/>
      <c r="B28" s="161"/>
      <c r="C28" s="109"/>
      <c r="D28" s="112"/>
      <c r="E28" s="109"/>
      <c r="F28" s="109"/>
      <c r="G28" s="113"/>
      <c r="H28" s="156"/>
      <c r="I28" s="113"/>
      <c r="J28" s="156"/>
      <c r="K28" s="156"/>
      <c r="L28" s="155"/>
      <c r="M28" s="112"/>
      <c r="N28" s="166"/>
      <c r="O28" s="44" t="s">
        <v>18</v>
      </c>
      <c r="P28" s="44" t="s">
        <v>18</v>
      </c>
      <c r="Q28" s="50">
        <v>0.75</v>
      </c>
      <c r="R28" s="48" t="s">
        <v>99</v>
      </c>
      <c r="S28" s="167"/>
      <c r="T28" s="167"/>
      <c r="U28" s="44" t="e">
        <f>+L27-(L27*Q28)</f>
        <v>#VALUE!</v>
      </c>
      <c r="V28" s="112"/>
      <c r="W28" s="112"/>
      <c r="X28" s="112"/>
      <c r="Y28" s="57"/>
    </row>
    <row r="29" spans="1:25" s="31" customFormat="1" ht="31.5" x14ac:dyDescent="0.25">
      <c r="A29" s="166"/>
      <c r="B29" s="162"/>
      <c r="C29" s="109"/>
      <c r="D29" s="113"/>
      <c r="E29" s="28" t="s">
        <v>100</v>
      </c>
      <c r="F29" s="28" t="s">
        <v>101</v>
      </c>
      <c r="G29" s="44" t="s">
        <v>25</v>
      </c>
      <c r="H29" s="45" t="e">
        <f>+VLOOKUP(G29,'[3]Tabla de valoración'!$A$4:$B$7,2,0)</f>
        <v>#N/A</v>
      </c>
      <c r="I29" s="44" t="s">
        <v>29</v>
      </c>
      <c r="J29" s="45" t="e">
        <f>+VLOOKUP('[4]Mapa de riesgos estadistica'!I29,'[3]Tabla de valoración'!$A$12:$B$15,2,0)</f>
        <v>#N/A</v>
      </c>
      <c r="K29" s="45" t="e">
        <f>+H29*J29</f>
        <v>#N/A</v>
      </c>
      <c r="L29" s="156"/>
      <c r="M29" s="113"/>
      <c r="N29" s="166"/>
      <c r="O29" s="44" t="s">
        <v>18</v>
      </c>
      <c r="P29" s="44" t="s">
        <v>19</v>
      </c>
      <c r="Q29" s="50">
        <v>0.5</v>
      </c>
      <c r="R29" s="48" t="s">
        <v>102</v>
      </c>
      <c r="S29" s="167"/>
      <c r="T29" s="167"/>
      <c r="U29" s="44" t="e">
        <f>+L27-(L27*Q29)</f>
        <v>#VALUE!</v>
      </c>
      <c r="V29" s="113"/>
      <c r="W29" s="113"/>
      <c r="X29" s="113"/>
      <c r="Y29" s="57"/>
    </row>
    <row r="30" spans="1:25" s="31" customFormat="1" ht="78.75" x14ac:dyDescent="0.25">
      <c r="A30" s="166" t="s">
        <v>228</v>
      </c>
      <c r="B30" s="160" t="s">
        <v>103</v>
      </c>
      <c r="C30" s="109" t="s">
        <v>104</v>
      </c>
      <c r="D30" s="111" t="s">
        <v>63</v>
      </c>
      <c r="E30" s="48" t="s">
        <v>105</v>
      </c>
      <c r="F30" s="48" t="s">
        <v>106</v>
      </c>
      <c r="G30" s="44" t="s">
        <v>25</v>
      </c>
      <c r="H30" s="45" t="e">
        <f>+VLOOKUP(G30,'[3]Tabla de valoración'!$A$4:$B$7,2,0)</f>
        <v>#N/A</v>
      </c>
      <c r="I30" s="44" t="s">
        <v>29</v>
      </c>
      <c r="J30" s="45" t="e">
        <f>+VLOOKUP('[4]Mapa de riesgos estadistica'!I30,'[3]Tabla de valoración'!$A$12:$B$15,2,0)</f>
        <v>#N/A</v>
      </c>
      <c r="K30" s="45" t="e">
        <f t="shared" ref="K30:K39" si="1">+H30*J30</f>
        <v>#N/A</v>
      </c>
      <c r="L30" s="154" t="e">
        <f>+AVERAGE(K30:K33)</f>
        <v>#N/A</v>
      </c>
      <c r="M30" s="111" t="s">
        <v>29</v>
      </c>
      <c r="N30" s="166" t="str">
        <f>+A30</f>
        <v>A3.R 010</v>
      </c>
      <c r="O30" s="44" t="s">
        <v>18</v>
      </c>
      <c r="P30" s="44" t="s">
        <v>18</v>
      </c>
      <c r="Q30" s="50">
        <v>0.75</v>
      </c>
      <c r="R30" s="48" t="s">
        <v>107</v>
      </c>
      <c r="S30" s="167" t="s">
        <v>64</v>
      </c>
      <c r="T30" s="167" t="s">
        <v>108</v>
      </c>
      <c r="U30" s="44" t="e">
        <f>+L30-(L30*Q30)</f>
        <v>#N/A</v>
      </c>
      <c r="V30" s="111" t="e">
        <f>+AVERAGE(U30:U33)</f>
        <v>#N/A</v>
      </c>
      <c r="W30" s="111" t="s">
        <v>42</v>
      </c>
      <c r="X30" s="111" t="s">
        <v>52</v>
      </c>
      <c r="Y30" s="57"/>
    </row>
    <row r="31" spans="1:25" s="31" customFormat="1" ht="31.5" x14ac:dyDescent="0.25">
      <c r="A31" s="166"/>
      <c r="B31" s="161"/>
      <c r="C31" s="109"/>
      <c r="D31" s="112"/>
      <c r="E31" s="109" t="s">
        <v>109</v>
      </c>
      <c r="F31" s="48" t="s">
        <v>110</v>
      </c>
      <c r="G31" s="153" t="s">
        <v>26</v>
      </c>
      <c r="H31" s="154" t="e">
        <f>+VLOOKUP(G31,'[3]Tabla de valoración'!$A$4:$B$7,2,0)</f>
        <v>#N/A</v>
      </c>
      <c r="I31" s="111" t="s">
        <v>29</v>
      </c>
      <c r="J31" s="154" t="e">
        <f>+VLOOKUP('[4]Mapa de riesgos estadistica'!I31,'[3]Tabla de valoración'!$A$12:$B$15,2,0)</f>
        <v>#N/A</v>
      </c>
      <c r="K31" s="154" t="e">
        <f t="shared" si="1"/>
        <v>#N/A</v>
      </c>
      <c r="L31" s="155"/>
      <c r="M31" s="112"/>
      <c r="N31" s="166"/>
      <c r="O31" s="44" t="s">
        <v>18</v>
      </c>
      <c r="P31" s="44" t="s">
        <v>18</v>
      </c>
      <c r="Q31" s="50">
        <v>0.75</v>
      </c>
      <c r="R31" s="48" t="s">
        <v>111</v>
      </c>
      <c r="S31" s="167"/>
      <c r="T31" s="167"/>
      <c r="U31" s="44" t="e">
        <f>+L30-(L30*Q31)</f>
        <v>#N/A</v>
      </c>
      <c r="V31" s="112"/>
      <c r="W31" s="112"/>
      <c r="X31" s="112"/>
      <c r="Y31" s="57"/>
    </row>
    <row r="32" spans="1:25" s="31" customFormat="1" ht="31.5" x14ac:dyDescent="0.25">
      <c r="A32" s="166"/>
      <c r="B32" s="161"/>
      <c r="C32" s="109"/>
      <c r="D32" s="112"/>
      <c r="E32" s="109"/>
      <c r="F32" s="28" t="s">
        <v>112</v>
      </c>
      <c r="G32" s="153"/>
      <c r="H32" s="155"/>
      <c r="I32" s="112"/>
      <c r="J32" s="155"/>
      <c r="K32" s="155"/>
      <c r="L32" s="155"/>
      <c r="M32" s="112"/>
      <c r="N32" s="166"/>
      <c r="O32" s="111" t="s">
        <v>18</v>
      </c>
      <c r="P32" s="153" t="s">
        <v>18</v>
      </c>
      <c r="Q32" s="168">
        <v>0.75</v>
      </c>
      <c r="R32" s="163" t="s">
        <v>113</v>
      </c>
      <c r="S32" s="167"/>
      <c r="T32" s="167"/>
      <c r="U32" s="44" t="e">
        <f>+L30-(L30*Q32)</f>
        <v>#N/A</v>
      </c>
      <c r="V32" s="112"/>
      <c r="W32" s="112"/>
      <c r="X32" s="112"/>
      <c r="Y32" s="57"/>
    </row>
    <row r="33" spans="1:25" s="31" customFormat="1" ht="47.25" x14ac:dyDescent="0.25">
      <c r="A33" s="166"/>
      <c r="B33" s="162"/>
      <c r="C33" s="109"/>
      <c r="D33" s="113"/>
      <c r="E33" s="109"/>
      <c r="F33" s="28" t="s">
        <v>114</v>
      </c>
      <c r="G33" s="153"/>
      <c r="H33" s="156"/>
      <c r="I33" s="113"/>
      <c r="J33" s="156"/>
      <c r="K33" s="156"/>
      <c r="L33" s="156"/>
      <c r="M33" s="113"/>
      <c r="N33" s="166"/>
      <c r="O33" s="113"/>
      <c r="P33" s="153"/>
      <c r="Q33" s="153"/>
      <c r="R33" s="165"/>
      <c r="S33" s="167"/>
      <c r="T33" s="167"/>
      <c r="U33" s="44" t="e">
        <f>+L30-(L30*Q32)</f>
        <v>#N/A</v>
      </c>
      <c r="V33" s="113"/>
      <c r="W33" s="113"/>
      <c r="X33" s="113"/>
      <c r="Y33" s="57"/>
    </row>
    <row r="34" spans="1:25" s="31" customFormat="1" ht="31.5" x14ac:dyDescent="0.25">
      <c r="A34" s="166" t="s">
        <v>229</v>
      </c>
      <c r="B34" s="160" t="s">
        <v>115</v>
      </c>
      <c r="C34" s="109" t="s">
        <v>116</v>
      </c>
      <c r="D34" s="111" t="s">
        <v>63</v>
      </c>
      <c r="E34" s="109" t="s">
        <v>117</v>
      </c>
      <c r="F34" s="28" t="s">
        <v>118</v>
      </c>
      <c r="G34" s="111" t="s">
        <v>27</v>
      </c>
      <c r="H34" s="111" t="e">
        <f>+VLOOKUP(G34,'[3]Tabla de valoración'!$A$4:$B$7,2,0)</f>
        <v>#N/A</v>
      </c>
      <c r="I34" s="111" t="s">
        <v>29</v>
      </c>
      <c r="J34" s="111" t="e">
        <f>+VLOOKUP('[4]Mapa de riesgos estadistica'!I34,'[3]Tabla de valoración'!$A$12:$B$15,2,0)</f>
        <v>#N/A</v>
      </c>
      <c r="K34" s="111" t="e">
        <f t="shared" si="1"/>
        <v>#N/A</v>
      </c>
      <c r="L34" s="111" t="e">
        <f>+AVERAGE(K34)</f>
        <v>#N/A</v>
      </c>
      <c r="M34" s="111" t="s">
        <v>29</v>
      </c>
      <c r="N34" s="166" t="str">
        <f>+A34</f>
        <v>A3.R 011</v>
      </c>
      <c r="O34" s="44" t="s">
        <v>18</v>
      </c>
      <c r="P34" s="44" t="s">
        <v>18</v>
      </c>
      <c r="Q34" s="50">
        <v>0.75</v>
      </c>
      <c r="R34" s="48" t="s">
        <v>119</v>
      </c>
      <c r="S34" s="153" t="s">
        <v>64</v>
      </c>
      <c r="T34" s="167" t="s">
        <v>120</v>
      </c>
      <c r="U34" s="44" t="e">
        <f>+L34-(L34*Q34)</f>
        <v>#N/A</v>
      </c>
      <c r="V34" s="111" t="e">
        <f>+AVERAGE(U34:U36)</f>
        <v>#N/A</v>
      </c>
      <c r="W34" s="111" t="s">
        <v>43</v>
      </c>
      <c r="X34" s="111" t="s">
        <v>52</v>
      </c>
      <c r="Y34" s="57"/>
    </row>
    <row r="35" spans="1:25" s="31" customFormat="1" x14ac:dyDescent="0.25">
      <c r="A35" s="166"/>
      <c r="B35" s="161"/>
      <c r="C35" s="109"/>
      <c r="D35" s="112"/>
      <c r="E35" s="109"/>
      <c r="F35" s="109" t="s">
        <v>121</v>
      </c>
      <c r="G35" s="112"/>
      <c r="H35" s="112"/>
      <c r="I35" s="112"/>
      <c r="J35" s="112"/>
      <c r="K35" s="112">
        <f t="shared" si="1"/>
        <v>0</v>
      </c>
      <c r="L35" s="112"/>
      <c r="M35" s="112"/>
      <c r="N35" s="166"/>
      <c r="O35" s="44" t="s">
        <v>18</v>
      </c>
      <c r="P35" s="44" t="s">
        <v>18</v>
      </c>
      <c r="Q35" s="52">
        <v>0.75</v>
      </c>
      <c r="R35" s="48" t="s">
        <v>122</v>
      </c>
      <c r="S35" s="153"/>
      <c r="T35" s="167"/>
      <c r="U35" s="44" t="e">
        <f>+L34-(L34*Q34)</f>
        <v>#N/A</v>
      </c>
      <c r="V35" s="112"/>
      <c r="W35" s="112"/>
      <c r="X35" s="112"/>
      <c r="Y35" s="57"/>
    </row>
    <row r="36" spans="1:25" s="31" customFormat="1" x14ac:dyDescent="0.25">
      <c r="A36" s="166"/>
      <c r="B36" s="162"/>
      <c r="C36" s="109"/>
      <c r="D36" s="113"/>
      <c r="E36" s="109"/>
      <c r="F36" s="109"/>
      <c r="G36" s="113"/>
      <c r="H36" s="113"/>
      <c r="I36" s="113"/>
      <c r="J36" s="113"/>
      <c r="K36" s="113">
        <f t="shared" si="1"/>
        <v>0</v>
      </c>
      <c r="L36" s="113"/>
      <c r="M36" s="113"/>
      <c r="N36" s="166"/>
      <c r="O36" s="44" t="s">
        <v>18</v>
      </c>
      <c r="P36" s="44" t="s">
        <v>18</v>
      </c>
      <c r="Q36" s="52">
        <v>0.75</v>
      </c>
      <c r="R36" s="48" t="s">
        <v>123</v>
      </c>
      <c r="S36" s="153"/>
      <c r="T36" s="167"/>
      <c r="U36" s="44" t="e">
        <f>+L34-(L34*Q36)</f>
        <v>#N/A</v>
      </c>
      <c r="V36" s="113"/>
      <c r="W36" s="113"/>
      <c r="X36" s="113"/>
      <c r="Y36" s="57"/>
    </row>
    <row r="37" spans="1:25" s="31" customFormat="1" x14ac:dyDescent="0.25">
      <c r="A37" s="157" t="s">
        <v>230</v>
      </c>
      <c r="B37" s="160" t="s">
        <v>103</v>
      </c>
      <c r="C37" s="163" t="s">
        <v>124</v>
      </c>
      <c r="D37" s="111" t="s">
        <v>63</v>
      </c>
      <c r="E37" s="163" t="s">
        <v>125</v>
      </c>
      <c r="F37" s="163" t="s">
        <v>126</v>
      </c>
      <c r="G37" s="111" t="s">
        <v>26</v>
      </c>
      <c r="H37" s="154" t="e">
        <f>+VLOOKUP(G37,'[3]Tabla de valoración'!$A$4:$B$7,2,0)</f>
        <v>#N/A</v>
      </c>
      <c r="I37" s="111" t="s">
        <v>29</v>
      </c>
      <c r="J37" s="154" t="e">
        <f>+VLOOKUP('[4]Mapa de riesgos estadistica'!I37,'[3]Tabla de valoración'!$A$12:$B$15,2,0)</f>
        <v>#N/A</v>
      </c>
      <c r="K37" s="154" t="e">
        <f t="shared" si="1"/>
        <v>#N/A</v>
      </c>
      <c r="L37" s="154" t="e">
        <f>+AVERAGE(K37:K40)</f>
        <v>#N/A</v>
      </c>
      <c r="M37" s="111" t="s">
        <v>29</v>
      </c>
      <c r="N37" s="157" t="str">
        <f>+A37</f>
        <v>A3.R 012</v>
      </c>
      <c r="O37" s="44" t="s">
        <v>18</v>
      </c>
      <c r="P37" s="44" t="s">
        <v>18</v>
      </c>
      <c r="Q37" s="52">
        <v>0.75</v>
      </c>
      <c r="R37" s="48" t="s">
        <v>127</v>
      </c>
      <c r="S37" s="111" t="s">
        <v>64</v>
      </c>
      <c r="T37" s="160" t="s">
        <v>128</v>
      </c>
      <c r="U37" s="44" t="str">
        <f>IFERROR(L37-(L37*Q37),"")</f>
        <v/>
      </c>
      <c r="V37" s="111" t="e">
        <f>+AVERAGE(U37:U40)</f>
        <v>#DIV/0!</v>
      </c>
      <c r="W37" s="111" t="s">
        <v>43</v>
      </c>
      <c r="X37" s="111" t="s">
        <v>52</v>
      </c>
      <c r="Y37" s="57"/>
    </row>
    <row r="38" spans="1:25" s="31" customFormat="1" ht="59.25" customHeight="1" x14ac:dyDescent="0.25">
      <c r="A38" s="158"/>
      <c r="B38" s="161"/>
      <c r="C38" s="164"/>
      <c r="D38" s="112"/>
      <c r="E38" s="165"/>
      <c r="F38" s="165"/>
      <c r="G38" s="113"/>
      <c r="H38" s="156"/>
      <c r="I38" s="113"/>
      <c r="J38" s="156"/>
      <c r="K38" s="156"/>
      <c r="L38" s="155"/>
      <c r="M38" s="112"/>
      <c r="N38" s="158"/>
      <c r="O38" s="44" t="s">
        <v>18</v>
      </c>
      <c r="P38" s="44" t="s">
        <v>19</v>
      </c>
      <c r="Q38" s="52">
        <v>0.5</v>
      </c>
      <c r="R38" s="28" t="s">
        <v>129</v>
      </c>
      <c r="S38" s="112"/>
      <c r="T38" s="161"/>
      <c r="U38" s="44" t="str">
        <f>IFERROR(L37-(L37*Q38),"")</f>
        <v/>
      </c>
      <c r="V38" s="112"/>
      <c r="W38" s="112"/>
      <c r="X38" s="112"/>
      <c r="Y38" s="57"/>
    </row>
    <row r="39" spans="1:25" s="31" customFormat="1" ht="31.5" x14ac:dyDescent="0.25">
      <c r="A39" s="158"/>
      <c r="B39" s="161"/>
      <c r="C39" s="164"/>
      <c r="D39" s="112"/>
      <c r="E39" s="163" t="s">
        <v>105</v>
      </c>
      <c r="F39" s="163" t="s">
        <v>130</v>
      </c>
      <c r="G39" s="111" t="s">
        <v>25</v>
      </c>
      <c r="H39" s="154" t="e">
        <f>+VLOOKUP(G39,'[3]Tabla de valoración'!$A$4:$B$7,2,0)</f>
        <v>#N/A</v>
      </c>
      <c r="I39" s="111" t="s">
        <v>39</v>
      </c>
      <c r="J39" s="154" t="e">
        <f>+VLOOKUP('[4]Mapa de riesgos estadistica'!I39,'[3]Tabla de valoración'!$A$12:$B$15,2,0)</f>
        <v>#N/A</v>
      </c>
      <c r="K39" s="154" t="e">
        <f t="shared" si="1"/>
        <v>#N/A</v>
      </c>
      <c r="L39" s="155"/>
      <c r="M39" s="112"/>
      <c r="N39" s="158"/>
      <c r="O39" s="44" t="s">
        <v>18</v>
      </c>
      <c r="P39" s="44" t="s">
        <v>18</v>
      </c>
      <c r="Q39" s="52">
        <v>0.75</v>
      </c>
      <c r="R39" s="28" t="s">
        <v>131</v>
      </c>
      <c r="S39" s="112"/>
      <c r="T39" s="161"/>
      <c r="U39" s="44" t="str">
        <f>IFERROR(L37-(L37*Q39),"")</f>
        <v/>
      </c>
      <c r="V39" s="112"/>
      <c r="W39" s="112"/>
      <c r="X39" s="112"/>
      <c r="Y39" s="57"/>
    </row>
    <row r="40" spans="1:25" s="31" customFormat="1" x14ac:dyDescent="0.25">
      <c r="A40" s="159"/>
      <c r="B40" s="162"/>
      <c r="C40" s="165"/>
      <c r="D40" s="113"/>
      <c r="E40" s="165"/>
      <c r="F40" s="165"/>
      <c r="G40" s="113"/>
      <c r="H40" s="156"/>
      <c r="I40" s="113"/>
      <c r="J40" s="156"/>
      <c r="K40" s="156"/>
      <c r="L40" s="156"/>
      <c r="M40" s="113"/>
      <c r="N40" s="159"/>
      <c r="O40" s="44" t="s">
        <v>18</v>
      </c>
      <c r="P40" s="44" t="s">
        <v>18</v>
      </c>
      <c r="Q40" s="52">
        <v>0.75</v>
      </c>
      <c r="R40" s="28" t="s">
        <v>132</v>
      </c>
      <c r="S40" s="113"/>
      <c r="T40" s="162"/>
      <c r="U40" s="44" t="str">
        <f>IFERROR(L37-(L37*Q40),"")</f>
        <v/>
      </c>
      <c r="V40" s="113"/>
      <c r="W40" s="113"/>
      <c r="X40" s="113"/>
      <c r="Y40" s="57"/>
    </row>
    <row r="41" spans="1:25" s="31" customFormat="1" ht="47.25" x14ac:dyDescent="0.25">
      <c r="A41" s="110" t="s">
        <v>231</v>
      </c>
      <c r="B41" s="153" t="s">
        <v>69</v>
      </c>
      <c r="C41" s="109" t="s">
        <v>70</v>
      </c>
      <c r="D41" s="153" t="s">
        <v>63</v>
      </c>
      <c r="E41" s="48" t="s">
        <v>71</v>
      </c>
      <c r="F41" s="28" t="s">
        <v>72</v>
      </c>
      <c r="G41" s="44" t="s">
        <v>26</v>
      </c>
      <c r="H41" s="45" t="e">
        <f>+VLOOKUP(G41,'[3]Tabla de valoración'!$A$4:$B$7,2,0)</f>
        <v>#N/A</v>
      </c>
      <c r="I41" s="44" t="s">
        <v>29</v>
      </c>
      <c r="J41" s="45" t="e">
        <f>+VLOOKUP('[5]Mapa de riesgo SIAU'!I48,'[3]Tabla de valoración'!$A$12:$B$15,2,0)</f>
        <v>#REF!</v>
      </c>
      <c r="K41" s="45" t="e">
        <f t="shared" ref="K41:K53" si="2">+H41*J41</f>
        <v>#N/A</v>
      </c>
      <c r="L41" s="154" t="e">
        <f>+AVERAGE(K41:K43)</f>
        <v>#N/A</v>
      </c>
      <c r="M41" s="111" t="s">
        <v>29</v>
      </c>
      <c r="N41" s="110" t="str">
        <f>+A41</f>
        <v>A3.R 013</v>
      </c>
      <c r="O41" s="44" t="s">
        <v>18</v>
      </c>
      <c r="P41" s="44" t="s">
        <v>18</v>
      </c>
      <c r="Q41" s="50">
        <v>0.75</v>
      </c>
      <c r="R41" s="41" t="s">
        <v>73</v>
      </c>
      <c r="S41" s="153" t="s">
        <v>64</v>
      </c>
      <c r="T41" s="106" t="s">
        <v>74</v>
      </c>
      <c r="U41" s="51" t="str">
        <f t="shared" ref="U41:U42" si="3">IFERROR(K41-(K41*Q41),"")</f>
        <v/>
      </c>
      <c r="V41" s="111" t="e">
        <f>+AVERAGE(U41:U43)</f>
        <v>#DIV/0!</v>
      </c>
      <c r="W41" s="150" t="s">
        <v>43</v>
      </c>
      <c r="X41" s="103" t="s">
        <v>218</v>
      </c>
      <c r="Y41" s="57"/>
    </row>
    <row r="42" spans="1:25" s="31" customFormat="1" ht="31.5" x14ac:dyDescent="0.25">
      <c r="A42" s="110"/>
      <c r="B42" s="153"/>
      <c r="C42" s="109"/>
      <c r="D42" s="153"/>
      <c r="E42" s="28" t="s">
        <v>75</v>
      </c>
      <c r="F42" s="28" t="s">
        <v>76</v>
      </c>
      <c r="G42" s="44" t="s">
        <v>26</v>
      </c>
      <c r="H42" s="45" t="e">
        <f>+VLOOKUP(G42,'[3]Tabla de valoración'!$A$4:$B$7,2,0)</f>
        <v>#N/A</v>
      </c>
      <c r="I42" s="44" t="s">
        <v>29</v>
      </c>
      <c r="J42" s="45" t="e">
        <f>+VLOOKUP('[5]Mapa de riesgo SIAU'!I49,'[3]Tabla de valoración'!$A$12:$B$15,2,0)</f>
        <v>#REF!</v>
      </c>
      <c r="K42" s="45" t="e">
        <f t="shared" si="2"/>
        <v>#N/A</v>
      </c>
      <c r="L42" s="155"/>
      <c r="M42" s="112"/>
      <c r="N42" s="110"/>
      <c r="O42" s="108" t="s">
        <v>18</v>
      </c>
      <c r="P42" s="108" t="s">
        <v>18</v>
      </c>
      <c r="Q42" s="108">
        <v>0.75</v>
      </c>
      <c r="R42" s="109" t="s">
        <v>77</v>
      </c>
      <c r="S42" s="153"/>
      <c r="T42" s="107"/>
      <c r="U42" s="107" t="str">
        <f t="shared" si="3"/>
        <v/>
      </c>
      <c r="V42" s="112"/>
      <c r="W42" s="151"/>
      <c r="X42" s="104"/>
      <c r="Y42" s="57"/>
    </row>
    <row r="43" spans="1:25" s="31" customFormat="1" ht="31.5" x14ac:dyDescent="0.25">
      <c r="A43" s="110"/>
      <c r="B43" s="153"/>
      <c r="C43" s="109"/>
      <c r="D43" s="153"/>
      <c r="E43" s="28" t="s">
        <v>78</v>
      </c>
      <c r="F43" s="28" t="s">
        <v>79</v>
      </c>
      <c r="G43" s="44" t="s">
        <v>25</v>
      </c>
      <c r="H43" s="45" t="e">
        <f>+VLOOKUP(G43,'[3]Tabla de valoración'!$A$4:$B$7,2,0)</f>
        <v>#N/A</v>
      </c>
      <c r="I43" s="44" t="s">
        <v>29</v>
      </c>
      <c r="J43" s="45" t="e">
        <f>+VLOOKUP('[5]Mapa de riesgo SIAU'!I50,'[3]Tabla de valoración'!$A$12:$B$15,2,0)</f>
        <v>#REF!</v>
      </c>
      <c r="K43" s="45" t="e">
        <f t="shared" si="2"/>
        <v>#N/A</v>
      </c>
      <c r="L43" s="156"/>
      <c r="M43" s="113"/>
      <c r="N43" s="110"/>
      <c r="O43" s="108"/>
      <c r="P43" s="108"/>
      <c r="Q43" s="108"/>
      <c r="R43" s="109"/>
      <c r="S43" s="153"/>
      <c r="T43" s="107"/>
      <c r="U43" s="107"/>
      <c r="V43" s="113"/>
      <c r="W43" s="152"/>
      <c r="X43" s="104"/>
      <c r="Y43" s="57"/>
    </row>
    <row r="44" spans="1:25" s="31" customFormat="1" ht="63" x14ac:dyDescent="0.25">
      <c r="A44" s="110" t="s">
        <v>232</v>
      </c>
      <c r="B44" s="134" t="s">
        <v>185</v>
      </c>
      <c r="C44" s="137" t="s">
        <v>186</v>
      </c>
      <c r="D44" s="146" t="s">
        <v>63</v>
      </c>
      <c r="E44" s="58" t="s">
        <v>187</v>
      </c>
      <c r="F44" s="148" t="s">
        <v>188</v>
      </c>
      <c r="G44" s="59" t="s">
        <v>26</v>
      </c>
      <c r="H44" s="60">
        <f>IFERROR(VLOOKUP(G44,'[6]Tabla de valoración'!$A$4:$B$7,2,0),"")</f>
        <v>2</v>
      </c>
      <c r="I44" s="59" t="s">
        <v>29</v>
      </c>
      <c r="J44" s="60" t="str">
        <f>IFERROR(VLOOKUP([6]Matriz!I51,'[6]Tabla de valoración'!$A$12:$B$15,2,0),"")</f>
        <v/>
      </c>
      <c r="K44" s="60" t="e">
        <f t="shared" si="2"/>
        <v>#VALUE!</v>
      </c>
      <c r="L44" s="143" t="e">
        <f>+SUM(K44:K46)/3</f>
        <v>#VALUE!</v>
      </c>
      <c r="M44" s="111" t="s">
        <v>29</v>
      </c>
      <c r="N44" s="110" t="str">
        <f>+A44</f>
        <v>A3.R 014</v>
      </c>
      <c r="O44" s="59" t="s">
        <v>18</v>
      </c>
      <c r="P44" s="59" t="s">
        <v>18</v>
      </c>
      <c r="Q44" s="61">
        <v>0.75</v>
      </c>
      <c r="R44" s="62" t="s">
        <v>189</v>
      </c>
      <c r="S44" s="53" t="s">
        <v>190</v>
      </c>
      <c r="T44" s="123" t="s">
        <v>191</v>
      </c>
      <c r="U44" s="63" t="e">
        <f>+L44-(L44*Q44)</f>
        <v>#VALUE!</v>
      </c>
      <c r="V44" s="130" t="e">
        <f>+SUM(U44:U46)/3</f>
        <v>#VALUE!</v>
      </c>
      <c r="W44" s="133" t="s">
        <v>42</v>
      </c>
      <c r="X44" s="103" t="s">
        <v>55</v>
      </c>
      <c r="Y44" s="57"/>
    </row>
    <row r="45" spans="1:25" s="31" customFormat="1" ht="63" x14ac:dyDescent="0.25">
      <c r="A45" s="110"/>
      <c r="B45" s="135"/>
      <c r="C45" s="138"/>
      <c r="D45" s="147"/>
      <c r="E45" s="64" t="s">
        <v>192</v>
      </c>
      <c r="F45" s="148"/>
      <c r="G45" s="59" t="s">
        <v>26</v>
      </c>
      <c r="H45" s="60">
        <f>IFERROR(VLOOKUP(G45,'[6]Tabla de valoración'!$A$4:$B$7,2,0),"")</f>
        <v>2</v>
      </c>
      <c r="I45" s="59" t="s">
        <v>29</v>
      </c>
      <c r="J45" s="60" t="str">
        <f>IFERROR(VLOOKUP([6]Matriz!I52,'[6]Tabla de valoración'!$A$12:$B$15,2,0),"")</f>
        <v/>
      </c>
      <c r="K45" s="60" t="e">
        <f t="shared" si="2"/>
        <v>#VALUE!</v>
      </c>
      <c r="L45" s="144"/>
      <c r="M45" s="112"/>
      <c r="N45" s="110"/>
      <c r="O45" s="59" t="s">
        <v>18</v>
      </c>
      <c r="P45" s="59" t="s">
        <v>18</v>
      </c>
      <c r="Q45" s="61">
        <v>0.75</v>
      </c>
      <c r="R45" s="62" t="s">
        <v>193</v>
      </c>
      <c r="S45" s="53" t="s">
        <v>190</v>
      </c>
      <c r="T45" s="124"/>
      <c r="U45" s="63" t="e">
        <f>+L44-(L44*Q45)</f>
        <v>#VALUE!</v>
      </c>
      <c r="V45" s="131"/>
      <c r="W45" s="104"/>
      <c r="X45" s="104"/>
      <c r="Y45" s="57"/>
    </row>
    <row r="46" spans="1:25" s="31" customFormat="1" ht="31.5" x14ac:dyDescent="0.25">
      <c r="A46" s="110"/>
      <c r="B46" s="135"/>
      <c r="C46" s="138"/>
      <c r="D46" s="147"/>
      <c r="E46" s="65" t="s">
        <v>194</v>
      </c>
      <c r="F46" s="148"/>
      <c r="G46" s="59" t="s">
        <v>25</v>
      </c>
      <c r="H46" s="60">
        <f>IFERROR(VLOOKUP(G46,'[6]Tabla de valoración'!$A$4:$B$7,2,0),"")</f>
        <v>1</v>
      </c>
      <c r="I46" s="59" t="s">
        <v>29</v>
      </c>
      <c r="J46" s="60" t="str">
        <f>IFERROR(VLOOKUP([6]Matriz!I53,'[6]Tabla de valoración'!$A$12:$B$15,2,0),"")</f>
        <v/>
      </c>
      <c r="K46" s="60" t="e">
        <f t="shared" si="2"/>
        <v>#VALUE!</v>
      </c>
      <c r="L46" s="149"/>
      <c r="M46" s="113"/>
      <c r="N46" s="110"/>
      <c r="O46" s="59" t="s">
        <v>18</v>
      </c>
      <c r="P46" s="59" t="s">
        <v>18</v>
      </c>
      <c r="Q46" s="61">
        <v>0.75</v>
      </c>
      <c r="R46" s="62" t="s">
        <v>195</v>
      </c>
      <c r="S46" s="53" t="s">
        <v>196</v>
      </c>
      <c r="T46" s="125"/>
      <c r="U46" s="63" t="e">
        <f>+L44-(L44*Q46)</f>
        <v>#VALUE!</v>
      </c>
      <c r="V46" s="132"/>
      <c r="W46" s="105"/>
      <c r="X46" s="105"/>
      <c r="Y46" s="57"/>
    </row>
    <row r="47" spans="1:25" s="31" customFormat="1" ht="94.5" x14ac:dyDescent="0.25">
      <c r="A47" s="110" t="s">
        <v>233</v>
      </c>
      <c r="B47" s="134" t="s">
        <v>197</v>
      </c>
      <c r="C47" s="137" t="s">
        <v>198</v>
      </c>
      <c r="D47" s="137" t="s">
        <v>20</v>
      </c>
      <c r="E47" s="66" t="s">
        <v>199</v>
      </c>
      <c r="F47" s="140" t="s">
        <v>200</v>
      </c>
      <c r="G47" s="59" t="s">
        <v>25</v>
      </c>
      <c r="H47" s="60">
        <f>IFERROR(VLOOKUP(G47,'[6]Tabla de valoración'!$A$4:$B$7,2,0),"")</f>
        <v>1</v>
      </c>
      <c r="I47" s="59" t="s">
        <v>29</v>
      </c>
      <c r="J47" s="60" t="str">
        <f>IFERROR(VLOOKUP([6]Matriz!I54,'[6]Tabla de valoración'!$A$12:$B$15,2,0),"")</f>
        <v/>
      </c>
      <c r="K47" s="67" t="e">
        <f t="shared" si="2"/>
        <v>#VALUE!</v>
      </c>
      <c r="L47" s="143" t="e">
        <f>+SUM(K47:K51)/5</f>
        <v>#VALUE!</v>
      </c>
      <c r="M47" s="111" t="s">
        <v>29</v>
      </c>
      <c r="N47" s="110" t="str">
        <f>+A47</f>
        <v>A3.R 015</v>
      </c>
      <c r="O47" s="114" t="s">
        <v>18</v>
      </c>
      <c r="P47" s="114" t="s">
        <v>19</v>
      </c>
      <c r="Q47" s="117">
        <v>0.5</v>
      </c>
      <c r="R47" s="120" t="s">
        <v>201</v>
      </c>
      <c r="S47" s="123" t="s">
        <v>64</v>
      </c>
      <c r="T47" s="126"/>
      <c r="U47" s="127" t="e">
        <f>+L47-(L47*Q47)</f>
        <v>#VALUE!</v>
      </c>
      <c r="V47" s="127" t="e">
        <f>+U47</f>
        <v>#VALUE!</v>
      </c>
      <c r="W47" s="103" t="s">
        <v>43</v>
      </c>
      <c r="X47" s="103" t="s">
        <v>52</v>
      </c>
      <c r="Y47" s="57"/>
    </row>
    <row r="48" spans="1:25" s="31" customFormat="1" ht="110.25" x14ac:dyDescent="0.25">
      <c r="A48" s="110"/>
      <c r="B48" s="135"/>
      <c r="C48" s="138"/>
      <c r="D48" s="138"/>
      <c r="E48" s="66" t="s">
        <v>202</v>
      </c>
      <c r="F48" s="141"/>
      <c r="G48" s="59" t="s">
        <v>25</v>
      </c>
      <c r="H48" s="60">
        <f>IFERROR(VLOOKUP(G48,'[6]Tabla de valoración'!$A$4:$B$7,2,0),"")</f>
        <v>1</v>
      </c>
      <c r="I48" s="59" t="s">
        <v>29</v>
      </c>
      <c r="J48" s="60" t="str">
        <f>IFERROR(VLOOKUP([6]Matriz!I55,'[6]Tabla de valoración'!$A$12:$B$15,2,0),"")</f>
        <v/>
      </c>
      <c r="K48" s="67" t="e">
        <f t="shared" si="2"/>
        <v>#VALUE!</v>
      </c>
      <c r="L48" s="144"/>
      <c r="M48" s="112"/>
      <c r="N48" s="110"/>
      <c r="O48" s="115"/>
      <c r="P48" s="115"/>
      <c r="Q48" s="118"/>
      <c r="R48" s="121"/>
      <c r="S48" s="124"/>
      <c r="T48" s="126"/>
      <c r="U48" s="128"/>
      <c r="V48" s="115"/>
      <c r="W48" s="104"/>
      <c r="X48" s="104"/>
      <c r="Y48" s="57"/>
    </row>
    <row r="49" spans="1:25" s="31" customFormat="1" ht="31.5" x14ac:dyDescent="0.25">
      <c r="A49" s="110"/>
      <c r="B49" s="135"/>
      <c r="C49" s="138"/>
      <c r="D49" s="138"/>
      <c r="E49" s="66" t="s">
        <v>203</v>
      </c>
      <c r="F49" s="141"/>
      <c r="G49" s="59" t="s">
        <v>26</v>
      </c>
      <c r="H49" s="60">
        <f>IFERROR(VLOOKUP(G49,'[6]Tabla de valoración'!$A$4:$B$7,2,0),"")</f>
        <v>2</v>
      </c>
      <c r="I49" s="59" t="s">
        <v>29</v>
      </c>
      <c r="J49" s="60" t="str">
        <f>IFERROR(VLOOKUP([6]Matriz!I56,'[6]Tabla de valoración'!$A$12:$B$15,2,0),"")</f>
        <v/>
      </c>
      <c r="K49" s="67" t="e">
        <f t="shared" si="2"/>
        <v>#VALUE!</v>
      </c>
      <c r="L49" s="144"/>
      <c r="M49" s="112"/>
      <c r="N49" s="110"/>
      <c r="O49" s="115"/>
      <c r="P49" s="115"/>
      <c r="Q49" s="118"/>
      <c r="R49" s="121"/>
      <c r="S49" s="124"/>
      <c r="T49" s="126"/>
      <c r="U49" s="128"/>
      <c r="V49" s="115"/>
      <c r="W49" s="104"/>
      <c r="X49" s="104"/>
      <c r="Y49" s="57"/>
    </row>
    <row r="50" spans="1:25" s="31" customFormat="1" ht="31.5" x14ac:dyDescent="0.25">
      <c r="A50" s="110"/>
      <c r="B50" s="135"/>
      <c r="C50" s="138"/>
      <c r="D50" s="138"/>
      <c r="E50" s="66" t="s">
        <v>204</v>
      </c>
      <c r="F50" s="141"/>
      <c r="G50" s="59" t="s">
        <v>26</v>
      </c>
      <c r="H50" s="60">
        <f>IFERROR(VLOOKUP(G50,'[6]Tabla de valoración'!$A$4:$B$7,2,0),"")</f>
        <v>2</v>
      </c>
      <c r="I50" s="59" t="s">
        <v>29</v>
      </c>
      <c r="J50" s="60" t="str">
        <f>IFERROR(VLOOKUP([6]Matriz!I57,'[6]Tabla de valoración'!$A$12:$B$15,2,0),"")</f>
        <v/>
      </c>
      <c r="K50" s="67" t="e">
        <f t="shared" si="2"/>
        <v>#VALUE!</v>
      </c>
      <c r="L50" s="144"/>
      <c r="M50" s="112"/>
      <c r="N50" s="110"/>
      <c r="O50" s="115"/>
      <c r="P50" s="115"/>
      <c r="Q50" s="118"/>
      <c r="R50" s="121"/>
      <c r="S50" s="124"/>
      <c r="T50" s="126"/>
      <c r="U50" s="128"/>
      <c r="V50" s="115"/>
      <c r="W50" s="104"/>
      <c r="X50" s="104"/>
      <c r="Y50" s="57"/>
    </row>
    <row r="51" spans="1:25" s="31" customFormat="1" ht="63" x14ac:dyDescent="0.25">
      <c r="A51" s="110"/>
      <c r="B51" s="136"/>
      <c r="C51" s="139"/>
      <c r="D51" s="139"/>
      <c r="E51" s="66" t="s">
        <v>205</v>
      </c>
      <c r="F51" s="142"/>
      <c r="G51" s="68" t="s">
        <v>26</v>
      </c>
      <c r="H51" s="69">
        <f>IFERROR(VLOOKUP(G51,'[6]Tabla de valoración'!$A$4:$B$7,2,0),"")</f>
        <v>2</v>
      </c>
      <c r="I51" s="68" t="s">
        <v>29</v>
      </c>
      <c r="J51" s="69" t="str">
        <f>IFERROR(VLOOKUP([6]Matriz!I58,'[6]Tabla de valoración'!$A$12:$B$15,2,0),"")</f>
        <v/>
      </c>
      <c r="K51" s="70" t="e">
        <f t="shared" si="2"/>
        <v>#VALUE!</v>
      </c>
      <c r="L51" s="144"/>
      <c r="M51" s="145"/>
      <c r="N51" s="110"/>
      <c r="O51" s="116"/>
      <c r="P51" s="116"/>
      <c r="Q51" s="119"/>
      <c r="R51" s="122"/>
      <c r="S51" s="125"/>
      <c r="T51" s="126"/>
      <c r="U51" s="129"/>
      <c r="V51" s="116"/>
      <c r="W51" s="105"/>
      <c r="X51" s="105"/>
      <c r="Y51" s="57"/>
    </row>
    <row r="52" spans="1:25" s="31" customFormat="1" ht="220.5" x14ac:dyDescent="0.25">
      <c r="A52" s="47" t="s">
        <v>234</v>
      </c>
      <c r="B52" s="83" t="s">
        <v>206</v>
      </c>
      <c r="C52" s="66" t="s">
        <v>207</v>
      </c>
      <c r="D52" s="71" t="s">
        <v>20</v>
      </c>
      <c r="E52" s="66" t="s">
        <v>208</v>
      </c>
      <c r="F52" s="72" t="s">
        <v>209</v>
      </c>
      <c r="G52" s="59" t="s">
        <v>26</v>
      </c>
      <c r="H52" s="60">
        <f>IFERROR(VLOOKUP(G52,'[6]Tabla de valoración'!$A$4:$B$7,2,0),"")</f>
        <v>2</v>
      </c>
      <c r="I52" s="59" t="s">
        <v>29</v>
      </c>
      <c r="J52" s="60" t="str">
        <f>IFERROR(VLOOKUP([6]Matriz!I59,'[6]Tabla de valoración'!$A$12:$B$15,2,0),"")</f>
        <v/>
      </c>
      <c r="K52" s="60" t="e">
        <f t="shared" si="2"/>
        <v>#VALUE!</v>
      </c>
      <c r="L52" s="73" t="e">
        <f>+K52</f>
        <v>#VALUE!</v>
      </c>
      <c r="M52" s="40" t="s">
        <v>29</v>
      </c>
      <c r="N52" s="47" t="str">
        <f>+A52</f>
        <v>A3.R 016</v>
      </c>
      <c r="O52" s="74" t="s">
        <v>18</v>
      </c>
      <c r="P52" s="74" t="s">
        <v>19</v>
      </c>
      <c r="Q52" s="75">
        <v>0.5</v>
      </c>
      <c r="R52" s="76" t="s">
        <v>210</v>
      </c>
      <c r="S52" s="53" t="s">
        <v>64</v>
      </c>
      <c r="T52" s="77"/>
      <c r="U52" s="63" t="e">
        <f>+L52-(L52*Q52)</f>
        <v>#VALUE!</v>
      </c>
      <c r="V52" s="63" t="e">
        <f>+U52</f>
        <v>#VALUE!</v>
      </c>
      <c r="W52" s="54" t="s">
        <v>43</v>
      </c>
      <c r="X52" s="55" t="s">
        <v>55</v>
      </c>
      <c r="Y52" s="57"/>
    </row>
    <row r="53" spans="1:25" s="31" customFormat="1" ht="189" x14ac:dyDescent="0.25">
      <c r="A53" s="47" t="s">
        <v>235</v>
      </c>
      <c r="B53" s="83" t="s">
        <v>211</v>
      </c>
      <c r="C53" s="66" t="s">
        <v>212</v>
      </c>
      <c r="D53" s="78" t="s">
        <v>63</v>
      </c>
      <c r="E53" s="79" t="s">
        <v>213</v>
      </c>
      <c r="F53" s="72" t="s">
        <v>214</v>
      </c>
      <c r="G53" s="59" t="s">
        <v>25</v>
      </c>
      <c r="H53" s="60">
        <f>IFERROR(VLOOKUP(G53,'[6]Tabla de valoración'!$A$4:$B$7,2,0),"")</f>
        <v>1</v>
      </c>
      <c r="I53" s="59" t="s">
        <v>29</v>
      </c>
      <c r="J53" s="60" t="str">
        <f>IFERROR(VLOOKUP([6]Matriz!I60,'[6]Tabla de valoración'!$A$12:$B$15,2,0),"")</f>
        <v/>
      </c>
      <c r="K53" s="60" t="e">
        <f t="shared" si="2"/>
        <v>#VALUE!</v>
      </c>
      <c r="L53" s="60" t="e">
        <f>+SUM(K53:K53)/2</f>
        <v>#VALUE!</v>
      </c>
      <c r="M53" s="40" t="s">
        <v>29</v>
      </c>
      <c r="N53" s="47" t="str">
        <f>+A53</f>
        <v>A3.R 017</v>
      </c>
      <c r="O53" s="59" t="s">
        <v>18</v>
      </c>
      <c r="P53" s="59" t="s">
        <v>18</v>
      </c>
      <c r="Q53" s="61">
        <v>0.75</v>
      </c>
      <c r="R53" s="62" t="s">
        <v>215</v>
      </c>
      <c r="S53" s="80"/>
      <c r="T53" s="81"/>
      <c r="U53" s="82" t="e">
        <f>+L53-(L53*Q53)</f>
        <v>#VALUE!</v>
      </c>
      <c r="V53" s="82" t="e">
        <f>+U53</f>
        <v>#VALUE!</v>
      </c>
      <c r="W53" s="56" t="s">
        <v>42</v>
      </c>
      <c r="X53" s="55" t="s">
        <v>55</v>
      </c>
      <c r="Y53" s="57"/>
    </row>
    <row r="54" spans="1:25" x14ac:dyDescent="0.25">
      <c r="N54" s="32"/>
      <c r="O54" s="32"/>
      <c r="P54" s="32"/>
      <c r="Q54" s="32"/>
      <c r="R54" s="32"/>
      <c r="S54" s="32"/>
      <c r="T54" s="32"/>
      <c r="U54" s="32"/>
      <c r="V54" s="32"/>
      <c r="W54" s="32"/>
      <c r="X54" s="32"/>
    </row>
    <row r="55" spans="1:25" x14ac:dyDescent="0.25">
      <c r="N55" s="32"/>
      <c r="O55" s="32"/>
      <c r="P55" s="32"/>
      <c r="Q55" s="32"/>
      <c r="R55" s="32"/>
      <c r="S55" s="32"/>
      <c r="T55" s="32"/>
      <c r="U55" s="32"/>
      <c r="V55" s="32"/>
      <c r="W55" s="32"/>
      <c r="X55" s="32"/>
    </row>
    <row r="56" spans="1:25" ht="15.75" hidden="1" customHeight="1" x14ac:dyDescent="0.25">
      <c r="D56" s="32" t="s">
        <v>63</v>
      </c>
      <c r="G56" s="32" t="s">
        <v>26</v>
      </c>
      <c r="I56" s="32" t="s">
        <v>29</v>
      </c>
      <c r="N56" s="32"/>
      <c r="O56" s="32"/>
      <c r="P56" s="32"/>
      <c r="Q56" s="32"/>
      <c r="R56" s="32"/>
      <c r="S56" s="32"/>
      <c r="T56" s="32"/>
      <c r="U56" s="32"/>
      <c r="V56" s="32"/>
      <c r="W56" s="32"/>
      <c r="X56" s="32" t="s">
        <v>53</v>
      </c>
    </row>
    <row r="57" spans="1:25" hidden="1" x14ac:dyDescent="0.25">
      <c r="D57" s="32" t="s">
        <v>66</v>
      </c>
      <c r="G57" s="32" t="s">
        <v>25</v>
      </c>
      <c r="I57" s="32" t="s">
        <v>39</v>
      </c>
      <c r="N57" s="32"/>
      <c r="O57" s="32" t="s">
        <v>18</v>
      </c>
      <c r="P57" s="32" t="s">
        <v>18</v>
      </c>
      <c r="Q57" s="32"/>
      <c r="R57" s="32"/>
      <c r="S57" s="32"/>
      <c r="T57" s="32"/>
      <c r="U57" s="32"/>
      <c r="V57" s="32"/>
      <c r="W57" s="32"/>
      <c r="X57" s="32" t="s">
        <v>54</v>
      </c>
    </row>
    <row r="58" spans="1:25" hidden="1" x14ac:dyDescent="0.25">
      <c r="D58" s="32" t="s">
        <v>20</v>
      </c>
      <c r="N58" s="32"/>
      <c r="O58" s="32" t="s">
        <v>19</v>
      </c>
      <c r="P58" s="32" t="s">
        <v>19</v>
      </c>
      <c r="Q58" s="32"/>
      <c r="R58" s="32"/>
      <c r="S58" s="32"/>
      <c r="T58" s="32"/>
      <c r="U58" s="32"/>
      <c r="V58" s="32"/>
      <c r="W58" s="32"/>
      <c r="X58" s="32" t="s">
        <v>55</v>
      </c>
    </row>
    <row r="59" spans="1:25" hidden="1" x14ac:dyDescent="0.25">
      <c r="D59" s="32" t="s">
        <v>60</v>
      </c>
      <c r="N59" s="32"/>
      <c r="O59" s="32"/>
      <c r="P59" s="32"/>
      <c r="Q59" s="32"/>
      <c r="R59" s="32"/>
      <c r="S59" s="32"/>
      <c r="T59" s="32"/>
      <c r="U59" s="32"/>
      <c r="V59" s="32"/>
      <c r="W59" s="32"/>
      <c r="X59" s="32"/>
    </row>
    <row r="60" spans="1:25" hidden="1" x14ac:dyDescent="0.25">
      <c r="D60" s="32" t="s">
        <v>61</v>
      </c>
      <c r="N60" s="32"/>
      <c r="O60" s="32"/>
      <c r="P60" s="32"/>
      <c r="Q60" s="32"/>
      <c r="R60" s="32"/>
      <c r="S60" s="32"/>
      <c r="T60" s="32"/>
      <c r="U60" s="32"/>
      <c r="V60" s="32"/>
      <c r="W60" s="32"/>
      <c r="X60" s="32"/>
    </row>
    <row r="61" spans="1:25" hidden="1" x14ac:dyDescent="0.25">
      <c r="D61" s="32" t="s">
        <v>62</v>
      </c>
      <c r="N61" s="32"/>
      <c r="O61" s="32"/>
      <c r="P61" s="32"/>
      <c r="Q61" s="32"/>
      <c r="R61" s="32"/>
      <c r="S61" s="32"/>
      <c r="T61" s="32"/>
      <c r="U61" s="32"/>
      <c r="V61" s="32"/>
      <c r="W61" s="32"/>
      <c r="X61" s="32"/>
    </row>
    <row r="62" spans="1:25" x14ac:dyDescent="0.25">
      <c r="N62" s="32"/>
      <c r="O62" s="32"/>
      <c r="P62" s="32"/>
      <c r="Q62" s="32"/>
      <c r="R62" s="32"/>
      <c r="S62" s="32"/>
      <c r="T62" s="32"/>
      <c r="U62" s="32"/>
      <c r="V62" s="32"/>
      <c r="W62" s="32"/>
      <c r="X62" s="32"/>
    </row>
    <row r="63" spans="1:25" x14ac:dyDescent="0.25">
      <c r="N63" s="32"/>
      <c r="O63" s="32"/>
      <c r="P63" s="32"/>
      <c r="Q63" s="32"/>
      <c r="R63" s="32"/>
      <c r="S63" s="32"/>
      <c r="T63" s="32"/>
      <c r="U63" s="32"/>
      <c r="V63" s="32"/>
      <c r="W63" s="32"/>
      <c r="X63" s="32"/>
    </row>
    <row r="64" spans="1:25" x14ac:dyDescent="0.25">
      <c r="N64" s="32"/>
      <c r="O64" s="32"/>
      <c r="P64" s="32"/>
      <c r="Q64" s="32"/>
      <c r="R64" s="32"/>
      <c r="S64" s="32"/>
      <c r="T64" s="32"/>
      <c r="U64" s="32"/>
      <c r="V64" s="32"/>
      <c r="W64" s="32"/>
      <c r="X64" s="32"/>
    </row>
    <row r="65" s="32" customFormat="1" x14ac:dyDescent="0.25"/>
    <row r="66" s="32" customFormat="1" x14ac:dyDescent="0.25"/>
    <row r="67" s="32" customFormat="1" x14ac:dyDescent="0.25"/>
    <row r="68" s="32" customFormat="1" x14ac:dyDescent="0.25"/>
    <row r="69" s="32" customFormat="1" x14ac:dyDescent="0.25"/>
    <row r="70" s="32" customFormat="1" x14ac:dyDescent="0.25"/>
    <row r="71" s="32" customFormat="1" x14ac:dyDescent="0.25"/>
    <row r="72" s="32" customFormat="1" x14ac:dyDescent="0.25"/>
    <row r="73" s="32" customFormat="1" x14ac:dyDescent="0.25"/>
    <row r="74" s="32" customFormat="1" x14ac:dyDescent="0.25"/>
    <row r="75" s="32" customFormat="1" x14ac:dyDescent="0.25"/>
    <row r="76" s="32" customFormat="1" x14ac:dyDescent="0.25"/>
    <row r="77" s="32" customFormat="1" x14ac:dyDescent="0.25"/>
    <row r="78" s="32" customFormat="1" x14ac:dyDescent="0.25"/>
    <row r="79" s="32" customFormat="1" x14ac:dyDescent="0.25"/>
    <row r="80" s="32" customFormat="1" x14ac:dyDescent="0.25"/>
    <row r="81" s="32" customFormat="1" x14ac:dyDescent="0.25"/>
    <row r="82" s="32" customFormat="1" x14ac:dyDescent="0.25"/>
    <row r="83" s="32" customFormat="1" x14ac:dyDescent="0.25"/>
    <row r="84" s="32" customFormat="1" x14ac:dyDescent="0.25"/>
    <row r="85" s="32" customFormat="1" x14ac:dyDescent="0.25"/>
    <row r="86" s="32" customFormat="1" x14ac:dyDescent="0.25"/>
    <row r="87" s="32" customFormat="1" x14ac:dyDescent="0.25"/>
    <row r="88" s="32" customFormat="1" x14ac:dyDescent="0.25"/>
    <row r="89" s="32" customFormat="1" x14ac:dyDescent="0.25"/>
    <row r="90" s="32" customFormat="1" x14ac:dyDescent="0.25"/>
    <row r="91" s="32" customFormat="1" x14ac:dyDescent="0.25"/>
    <row r="92" s="32" customFormat="1" x14ac:dyDescent="0.25"/>
    <row r="93" s="32" customFormat="1" x14ac:dyDescent="0.25"/>
    <row r="94" s="32" customFormat="1" x14ac:dyDescent="0.25"/>
    <row r="95" s="32" customFormat="1" x14ac:dyDescent="0.25"/>
    <row r="96" s="32" customFormat="1" x14ac:dyDescent="0.25"/>
    <row r="97" s="32" customFormat="1" x14ac:dyDescent="0.25"/>
    <row r="98" s="32" customFormat="1" x14ac:dyDescent="0.25"/>
    <row r="99" s="32" customFormat="1" x14ac:dyDescent="0.25"/>
    <row r="100" s="32" customFormat="1" x14ac:dyDescent="0.25"/>
    <row r="101" s="32" customFormat="1" x14ac:dyDescent="0.25"/>
    <row r="102" s="32" customFormat="1" x14ac:dyDescent="0.25"/>
    <row r="103" s="32" customFormat="1" x14ac:dyDescent="0.25"/>
    <row r="104" s="32" customFormat="1" x14ac:dyDescent="0.25"/>
    <row r="105" s="32" customFormat="1" x14ac:dyDescent="0.25"/>
    <row r="106" s="32" customFormat="1" x14ac:dyDescent="0.25"/>
    <row r="107" s="32" customFormat="1" x14ac:dyDescent="0.25"/>
    <row r="108" s="32" customFormat="1" x14ac:dyDescent="0.25"/>
    <row r="109" s="32" customFormat="1" x14ac:dyDescent="0.25"/>
    <row r="110" s="32" customFormat="1" x14ac:dyDescent="0.25"/>
    <row r="111" s="32" customFormat="1" x14ac:dyDescent="0.25"/>
    <row r="112" s="32" customFormat="1" x14ac:dyDescent="0.25"/>
    <row r="113" s="32" customFormat="1" x14ac:dyDescent="0.25"/>
    <row r="114" s="32" customFormat="1" x14ac:dyDescent="0.25"/>
    <row r="115" s="32" customFormat="1" x14ac:dyDescent="0.25"/>
    <row r="116" s="32" customFormat="1" x14ac:dyDescent="0.25"/>
    <row r="117" s="32" customFormat="1" x14ac:dyDescent="0.25"/>
    <row r="118" s="32" customFormat="1" x14ac:dyDescent="0.25"/>
    <row r="119" s="32" customFormat="1" x14ac:dyDescent="0.25"/>
    <row r="120" s="32" customFormat="1" x14ac:dyDescent="0.25"/>
  </sheetData>
  <mergeCells count="304">
    <mergeCell ref="U21:U22"/>
    <mergeCell ref="V21:V22"/>
    <mergeCell ref="W21:W22"/>
    <mergeCell ref="X21:X22"/>
    <mergeCell ref="I1:M1"/>
    <mergeCell ref="I2:M2"/>
    <mergeCell ref="I3:M3"/>
    <mergeCell ref="I4:M4"/>
    <mergeCell ref="W1:AA1"/>
    <mergeCell ref="W2:AA2"/>
    <mergeCell ref="O21:O22"/>
    <mergeCell ref="P21:P22"/>
    <mergeCell ref="Q21:Q22"/>
    <mergeCell ref="R21:R22"/>
    <mergeCell ref="S21:S22"/>
    <mergeCell ref="T21:T22"/>
    <mergeCell ref="I21:I22"/>
    <mergeCell ref="J21:J22"/>
    <mergeCell ref="K21:K22"/>
    <mergeCell ref="L21:L22"/>
    <mergeCell ref="M21:M22"/>
    <mergeCell ref="N21:N22"/>
    <mergeCell ref="V16:V18"/>
    <mergeCell ref="W16:W18"/>
    <mergeCell ref="A21:A22"/>
    <mergeCell ref="B21:B22"/>
    <mergeCell ref="C21:C22"/>
    <mergeCell ref="D21:D22"/>
    <mergeCell ref="E21:E22"/>
    <mergeCell ref="F21:F22"/>
    <mergeCell ref="G21:G22"/>
    <mergeCell ref="H21:H22"/>
    <mergeCell ref="L19:L20"/>
    <mergeCell ref="X16:X18"/>
    <mergeCell ref="A19:A20"/>
    <mergeCell ref="B19:B20"/>
    <mergeCell ref="C19:C20"/>
    <mergeCell ref="D19:D20"/>
    <mergeCell ref="F19:F20"/>
    <mergeCell ref="I16:I18"/>
    <mergeCell ref="J16:J18"/>
    <mergeCell ref="K16:K18"/>
    <mergeCell ref="L16:L18"/>
    <mergeCell ref="M16:M18"/>
    <mergeCell ref="N16:N18"/>
    <mergeCell ref="W19:W20"/>
    <mergeCell ref="X19:X20"/>
    <mergeCell ref="M19:M20"/>
    <mergeCell ref="N19:N20"/>
    <mergeCell ref="S19:S20"/>
    <mergeCell ref="T19:T20"/>
    <mergeCell ref="V19:V20"/>
    <mergeCell ref="W13:W14"/>
    <mergeCell ref="X13:X14"/>
    <mergeCell ref="A16:A18"/>
    <mergeCell ref="B16:B18"/>
    <mergeCell ref="C16:C18"/>
    <mergeCell ref="D16:D18"/>
    <mergeCell ref="E16:E18"/>
    <mergeCell ref="F16:F18"/>
    <mergeCell ref="G16:G18"/>
    <mergeCell ref="H16:H18"/>
    <mergeCell ref="Q13:Q14"/>
    <mergeCell ref="R13:R14"/>
    <mergeCell ref="S13:S14"/>
    <mergeCell ref="T13:T14"/>
    <mergeCell ref="U13:U14"/>
    <mergeCell ref="V13:V14"/>
    <mergeCell ref="K13:K14"/>
    <mergeCell ref="L13:L14"/>
    <mergeCell ref="M13:M14"/>
    <mergeCell ref="N13:N14"/>
    <mergeCell ref="O13:O14"/>
    <mergeCell ref="P13:P14"/>
    <mergeCell ref="S16:S18"/>
    <mergeCell ref="T16:T18"/>
    <mergeCell ref="X11:X12"/>
    <mergeCell ref="A13:A14"/>
    <mergeCell ref="B13:B14"/>
    <mergeCell ref="C13:C14"/>
    <mergeCell ref="D13:D14"/>
    <mergeCell ref="E13:E14"/>
    <mergeCell ref="G13:G14"/>
    <mergeCell ref="H13:H14"/>
    <mergeCell ref="I13:I14"/>
    <mergeCell ref="J13:J14"/>
    <mergeCell ref="M11:M12"/>
    <mergeCell ref="N11:N12"/>
    <mergeCell ref="S11:S12"/>
    <mergeCell ref="T11:T12"/>
    <mergeCell ref="V11:V12"/>
    <mergeCell ref="W11:W12"/>
    <mergeCell ref="G11:G12"/>
    <mergeCell ref="H11:H12"/>
    <mergeCell ref="I11:I12"/>
    <mergeCell ref="J11:J12"/>
    <mergeCell ref="K11:K12"/>
    <mergeCell ref="L11:L12"/>
    <mergeCell ref="A11:A12"/>
    <mergeCell ref="B11:B12"/>
    <mergeCell ref="C11:C12"/>
    <mergeCell ref="D11:D12"/>
    <mergeCell ref="E11:E12"/>
    <mergeCell ref="F11:F12"/>
    <mergeCell ref="N9:N10"/>
    <mergeCell ref="S9:S10"/>
    <mergeCell ref="T9:T10"/>
    <mergeCell ref="V9:V10"/>
    <mergeCell ref="W9:W10"/>
    <mergeCell ref="X9:X10"/>
    <mergeCell ref="S7:S8"/>
    <mergeCell ref="T7:T8"/>
    <mergeCell ref="U7:W7"/>
    <mergeCell ref="X7:X8"/>
    <mergeCell ref="A9:A10"/>
    <mergeCell ref="B9:B10"/>
    <mergeCell ref="C9:C10"/>
    <mergeCell ref="D9:D10"/>
    <mergeCell ref="L9:L10"/>
    <mergeCell ref="M9:M10"/>
    <mergeCell ref="G7:M7"/>
    <mergeCell ref="N7:N8"/>
    <mergeCell ref="O7:O8"/>
    <mergeCell ref="P7:P8"/>
    <mergeCell ref="Q7:Q8"/>
    <mergeCell ref="R7:R8"/>
    <mergeCell ref="A7:A8"/>
    <mergeCell ref="B7:B8"/>
    <mergeCell ref="C7:C8"/>
    <mergeCell ref="D7:D8"/>
    <mergeCell ref="E7:E8"/>
    <mergeCell ref="F7:F8"/>
    <mergeCell ref="C5:D5"/>
    <mergeCell ref="F5:M5"/>
    <mergeCell ref="A6:M6"/>
    <mergeCell ref="N6:X6"/>
    <mergeCell ref="A1:A4"/>
    <mergeCell ref="B1:G2"/>
    <mergeCell ref="N1:N4"/>
    <mergeCell ref="O1:T2"/>
    <mergeCell ref="B3:G3"/>
    <mergeCell ref="O3:T3"/>
    <mergeCell ref="B4:G4"/>
    <mergeCell ref="O4:T4"/>
    <mergeCell ref="W3:AA3"/>
    <mergeCell ref="W4:AA4"/>
    <mergeCell ref="S5:X5"/>
    <mergeCell ref="O5:Q5"/>
    <mergeCell ref="A23:A26"/>
    <mergeCell ref="B23:B26"/>
    <mergeCell ref="C23:C26"/>
    <mergeCell ref="D23:D26"/>
    <mergeCell ref="E23:E26"/>
    <mergeCell ref="G23:G26"/>
    <mergeCell ref="H23:H26"/>
    <mergeCell ref="I23:I26"/>
    <mergeCell ref="J23:J26"/>
    <mergeCell ref="K23:K26"/>
    <mergeCell ref="L23:L26"/>
    <mergeCell ref="M23:M26"/>
    <mergeCell ref="N23:N26"/>
    <mergeCell ref="O23:O26"/>
    <mergeCell ref="P23:P26"/>
    <mergeCell ref="Q23:Q26"/>
    <mergeCell ref="R23:R26"/>
    <mergeCell ref="S23:S26"/>
    <mergeCell ref="T23:T26"/>
    <mergeCell ref="U23:U26"/>
    <mergeCell ref="V23:V26"/>
    <mergeCell ref="W23:W26"/>
    <mergeCell ref="X23:X26"/>
    <mergeCell ref="A27:A29"/>
    <mergeCell ref="B27:B29"/>
    <mergeCell ref="C27:C29"/>
    <mergeCell ref="D27:D29"/>
    <mergeCell ref="E27:E28"/>
    <mergeCell ref="F27:F28"/>
    <mergeCell ref="G27:G28"/>
    <mergeCell ref="H27:H28"/>
    <mergeCell ref="I27:I28"/>
    <mergeCell ref="J27:J28"/>
    <mergeCell ref="K27:K28"/>
    <mergeCell ref="L27:L29"/>
    <mergeCell ref="M27:M29"/>
    <mergeCell ref="N27:N29"/>
    <mergeCell ref="S27:S29"/>
    <mergeCell ref="T27:T29"/>
    <mergeCell ref="V27:V29"/>
    <mergeCell ref="W27:W29"/>
    <mergeCell ref="X27:X29"/>
    <mergeCell ref="A30:A33"/>
    <mergeCell ref="B30:B33"/>
    <mergeCell ref="C30:C33"/>
    <mergeCell ref="D30:D33"/>
    <mergeCell ref="L30:L33"/>
    <mergeCell ref="M30:M33"/>
    <mergeCell ref="N30:N33"/>
    <mergeCell ref="S30:S33"/>
    <mergeCell ref="T30:T33"/>
    <mergeCell ref="V30:V33"/>
    <mergeCell ref="W30:W33"/>
    <mergeCell ref="X30:X33"/>
    <mergeCell ref="E31:E33"/>
    <mergeCell ref="G31:G33"/>
    <mergeCell ref="H31:H33"/>
    <mergeCell ref="I31:I33"/>
    <mergeCell ref="J31:J33"/>
    <mergeCell ref="K31:K33"/>
    <mergeCell ref="O32:O33"/>
    <mergeCell ref="P32:P33"/>
    <mergeCell ref="Q32:Q33"/>
    <mergeCell ref="R32:R33"/>
    <mergeCell ref="A34:A36"/>
    <mergeCell ref="B34:B36"/>
    <mergeCell ref="C34:C36"/>
    <mergeCell ref="D34:D36"/>
    <mergeCell ref="E34:E36"/>
    <mergeCell ref="G34:G36"/>
    <mergeCell ref="H34:H36"/>
    <mergeCell ref="I34:I36"/>
    <mergeCell ref="J34:J36"/>
    <mergeCell ref="F35:F36"/>
    <mergeCell ref="K34:K36"/>
    <mergeCell ref="L34:L36"/>
    <mergeCell ref="M34:M36"/>
    <mergeCell ref="N34:N36"/>
    <mergeCell ref="S34:S36"/>
    <mergeCell ref="T34:T36"/>
    <mergeCell ref="V34:V36"/>
    <mergeCell ref="W34:W36"/>
    <mergeCell ref="X34:X36"/>
    <mergeCell ref="X37:X40"/>
    <mergeCell ref="E39:E40"/>
    <mergeCell ref="F39:F40"/>
    <mergeCell ref="G39:G40"/>
    <mergeCell ref="H39:H40"/>
    <mergeCell ref="I39:I40"/>
    <mergeCell ref="J39:J40"/>
    <mergeCell ref="K39:K40"/>
    <mergeCell ref="J37:J38"/>
    <mergeCell ref="K37:K38"/>
    <mergeCell ref="L37:L40"/>
    <mergeCell ref="M37:M40"/>
    <mergeCell ref="N37:N40"/>
    <mergeCell ref="S37:S40"/>
    <mergeCell ref="T37:T40"/>
    <mergeCell ref="V37:V40"/>
    <mergeCell ref="W37:W40"/>
    <mergeCell ref="A37:A40"/>
    <mergeCell ref="B37:B40"/>
    <mergeCell ref="C37:C40"/>
    <mergeCell ref="D37:D40"/>
    <mergeCell ref="E37:E38"/>
    <mergeCell ref="F37:F38"/>
    <mergeCell ref="G37:G38"/>
    <mergeCell ref="H37:H38"/>
    <mergeCell ref="I37:I38"/>
    <mergeCell ref="A44:A46"/>
    <mergeCell ref="B44:B46"/>
    <mergeCell ref="C44:C46"/>
    <mergeCell ref="D44:D46"/>
    <mergeCell ref="F44:F46"/>
    <mergeCell ref="L44:L46"/>
    <mergeCell ref="M44:M46"/>
    <mergeCell ref="W41:W43"/>
    <mergeCell ref="T44:T46"/>
    <mergeCell ref="A41:A43"/>
    <mergeCell ref="B41:B43"/>
    <mergeCell ref="C41:C43"/>
    <mergeCell ref="D41:D43"/>
    <mergeCell ref="L41:L43"/>
    <mergeCell ref="M41:M43"/>
    <mergeCell ref="N41:N43"/>
    <mergeCell ref="S41:S43"/>
    <mergeCell ref="A47:A51"/>
    <mergeCell ref="B47:B51"/>
    <mergeCell ref="C47:C51"/>
    <mergeCell ref="D47:D51"/>
    <mergeCell ref="F47:F51"/>
    <mergeCell ref="L47:L51"/>
    <mergeCell ref="M47:M51"/>
    <mergeCell ref="N47:N51"/>
    <mergeCell ref="O47:O51"/>
    <mergeCell ref="W47:W51"/>
    <mergeCell ref="X47:X51"/>
    <mergeCell ref="T41:T43"/>
    <mergeCell ref="O42:O43"/>
    <mergeCell ref="P42:P43"/>
    <mergeCell ref="Q42:Q43"/>
    <mergeCell ref="R42:R43"/>
    <mergeCell ref="N44:N46"/>
    <mergeCell ref="V41:V43"/>
    <mergeCell ref="P47:P51"/>
    <mergeCell ref="Q47:Q51"/>
    <mergeCell ref="R47:R51"/>
    <mergeCell ref="S47:S51"/>
    <mergeCell ref="T47:T51"/>
    <mergeCell ref="U47:U51"/>
    <mergeCell ref="V47:V51"/>
    <mergeCell ref="V44:V46"/>
    <mergeCell ref="W44:W46"/>
    <mergeCell ref="U42:U43"/>
    <mergeCell ref="X41:X43"/>
    <mergeCell ref="X44:X46"/>
  </mergeCells>
  <conditionalFormatting sqref="H9:H13 G9:G22 H15:H22">
    <cfRule type="containsText" dxfId="110" priority="154" operator="containsText" text="Alta">
      <formula>NOT(ISERROR(SEARCH("Alta",G9)))</formula>
    </cfRule>
  </conditionalFormatting>
  <conditionalFormatting sqref="H9:H13 G9:G22 H15:H22">
    <cfRule type="containsText" dxfId="109" priority="152" operator="containsText" text="Baja">
      <formula>NOT(ISERROR(SEARCH("Baja",G9)))</formula>
    </cfRule>
    <cfRule type="containsText" dxfId="108" priority="153" operator="containsText" text="Media">
      <formula>NOT(ISERROR(SEARCH("Media",G9)))</formula>
    </cfRule>
  </conditionalFormatting>
  <conditionalFormatting sqref="K9:L11 W10:W13 K13:L16 M9:M12 M16:M22 I9:J22 W15:W22 K19:L21 J41:L43">
    <cfRule type="containsText" dxfId="107" priority="149" operator="containsText" text="Bajo">
      <formula>NOT(ISERROR(SEARCH("Bajo",I9)))</formula>
    </cfRule>
    <cfRule type="containsText" dxfId="106" priority="150" operator="containsText" text="Medio">
      <formula>NOT(ISERROR(SEARCH("Medio",I9)))</formula>
    </cfRule>
    <cfRule type="containsText" dxfId="105" priority="151" operator="containsText" text="Alto">
      <formula>NOT(ISERROR(SEARCH("Alto",I9)))</formula>
    </cfRule>
  </conditionalFormatting>
  <conditionalFormatting sqref="I9:I22">
    <cfRule type="containsText" dxfId="104" priority="146" operator="containsText" text="Catastrófico">
      <formula>NOT(ISERROR(SEARCH("Catastrófico",I9)))</formula>
    </cfRule>
    <cfRule type="containsText" dxfId="103" priority="147" operator="containsText" text="Moderado">
      <formula>NOT(ISERROR(SEARCH("Moderado",I9)))</formula>
    </cfRule>
    <cfRule type="containsText" dxfId="102" priority="148" operator="containsText" text="Leve">
      <formula>NOT(ISERROR(SEARCH("Leve",I9)))</formula>
    </cfRule>
  </conditionalFormatting>
  <conditionalFormatting sqref="M9:M12 M16:M22">
    <cfRule type="containsText" dxfId="101" priority="139" operator="containsText" text="Moderado">
      <formula>NOT(ISERROR(SEARCH("Moderado",M9)))</formula>
    </cfRule>
    <cfRule type="containsText" dxfId="100" priority="140" operator="containsText" text="Importante">
      <formula>NOT(ISERROR(SEARCH("Importante",M9)))</formula>
    </cfRule>
    <cfRule type="containsText" dxfId="99" priority="141" operator="containsText" text="Inaceptable">
      <formula>NOT(ISERROR(SEARCH("Inaceptable",M9)))</formula>
    </cfRule>
    <cfRule type="containsText" dxfId="98" priority="142" operator="containsText" text="Importante">
      <formula>NOT(ISERROR(SEARCH("Importante",M9)))</formula>
    </cfRule>
    <cfRule type="containsText" dxfId="97" priority="143" operator="containsText" text="Moderada">
      <formula>NOT(ISERROR(SEARCH("Moderada",M9)))</formula>
    </cfRule>
    <cfRule type="containsText" dxfId="96" priority="144" operator="containsText" text="Tolerable">
      <formula>NOT(ISERROR(SEARCH("Tolerable",M9)))</formula>
    </cfRule>
    <cfRule type="containsText" dxfId="95" priority="145" operator="containsText" text="Aceptable">
      <formula>NOT(ISERROR(SEARCH("Aceptable",M9)))</formula>
    </cfRule>
  </conditionalFormatting>
  <conditionalFormatting sqref="W9:W13 W15:W22">
    <cfRule type="containsText" dxfId="94" priority="134" operator="containsText" text="Inaceptable">
      <formula>NOT(ISERROR(SEARCH("Inaceptable",W9)))</formula>
    </cfRule>
    <cfRule type="containsText" dxfId="93" priority="135" operator="containsText" text="Importante">
      <formula>NOT(ISERROR(SEARCH("Importante",W9)))</formula>
    </cfRule>
    <cfRule type="containsText" dxfId="92" priority="136" operator="containsText" text="Moderado">
      <formula>NOT(ISERROR(SEARCH("Moderado",W9)))</formula>
    </cfRule>
    <cfRule type="containsText" dxfId="91" priority="137" operator="containsText" text="Torerable">
      <formula>NOT(ISERROR(SEARCH("Torerable",W9)))</formula>
    </cfRule>
    <cfRule type="containsText" dxfId="90" priority="138" operator="containsText" text="Aceptable">
      <formula>NOT(ISERROR(SEARCH("Aceptable",W9)))</formula>
    </cfRule>
  </conditionalFormatting>
  <conditionalFormatting sqref="W9:W13 W15:W22">
    <cfRule type="containsText" dxfId="89" priority="133" operator="containsText" text="Tolerable">
      <formula>NOT(ISERROR(SEARCH("Tolerable",W9)))</formula>
    </cfRule>
  </conditionalFormatting>
  <conditionalFormatting sqref="M16:M22">
    <cfRule type="containsText" dxfId="88" priority="132" operator="containsText" text="Importante">
      <formula>NOT(ISERROR(SEARCH("Importante",M16)))</formula>
    </cfRule>
  </conditionalFormatting>
  <conditionalFormatting sqref="M21:M22">
    <cfRule type="containsText" dxfId="87" priority="131" operator="containsText" text="Aceptable">
      <formula>NOT(ISERROR(SEARCH("Aceptable",M21)))</formula>
    </cfRule>
  </conditionalFormatting>
  <conditionalFormatting sqref="M13:M15">
    <cfRule type="containsText" dxfId="86" priority="128" operator="containsText" text="Bajo">
      <formula>NOT(ISERROR(SEARCH("Bajo",M13)))</formula>
    </cfRule>
    <cfRule type="containsText" dxfId="85" priority="129" operator="containsText" text="Medio">
      <formula>NOT(ISERROR(SEARCH("Medio",M13)))</formula>
    </cfRule>
    <cfRule type="containsText" dxfId="84" priority="130" operator="containsText" text="Alto">
      <formula>NOT(ISERROR(SEARCH("Alto",M13)))</formula>
    </cfRule>
  </conditionalFormatting>
  <conditionalFormatting sqref="M13:M15">
    <cfRule type="containsText" dxfId="83" priority="121" operator="containsText" text="Moderado">
      <formula>NOT(ISERROR(SEARCH("Moderado",M13)))</formula>
    </cfRule>
    <cfRule type="containsText" dxfId="82" priority="122" operator="containsText" text="Importante">
      <formula>NOT(ISERROR(SEARCH("Importante",M13)))</formula>
    </cfRule>
    <cfRule type="containsText" dxfId="81" priority="123" operator="containsText" text="Inaceptable">
      <formula>NOT(ISERROR(SEARCH("Inaceptable",M13)))</formula>
    </cfRule>
    <cfRule type="containsText" dxfId="80" priority="124" operator="containsText" text="Importante">
      <formula>NOT(ISERROR(SEARCH("Importante",M13)))</formula>
    </cfRule>
    <cfRule type="containsText" dxfId="79" priority="125" operator="containsText" text="Moderada">
      <formula>NOT(ISERROR(SEARCH("Moderada",M13)))</formula>
    </cfRule>
    <cfRule type="containsText" dxfId="78" priority="126" operator="containsText" text="Tolerable">
      <formula>NOT(ISERROR(SEARCH("Tolerable",M13)))</formula>
    </cfRule>
    <cfRule type="containsText" dxfId="77" priority="127" operator="containsText" text="Aceptable">
      <formula>NOT(ISERROR(SEARCH("Aceptable",M13)))</formula>
    </cfRule>
  </conditionalFormatting>
  <conditionalFormatting sqref="G23:G40 H23:H27 H29:H40 G54:H55">
    <cfRule type="containsText" dxfId="76" priority="120" operator="containsText" text="Alta">
      <formula>NOT(ISERROR(SEARCH("Alta",G23)))</formula>
    </cfRule>
  </conditionalFormatting>
  <conditionalFormatting sqref="G23:G40 H23:H27 H29:H40 G54:H55">
    <cfRule type="containsText" dxfId="75" priority="118" operator="containsText" text="Baja">
      <formula>NOT(ISERROR(SEARCH("Baja",G23)))</formula>
    </cfRule>
    <cfRule type="containsText" dxfId="74" priority="119" operator="containsText" text="Media">
      <formula>NOT(ISERROR(SEARCH("Media",G23)))</formula>
    </cfRule>
  </conditionalFormatting>
  <conditionalFormatting sqref="K23:L23 K27:L27 W27:W40 I23:J40 K39 L37 K29:K31 K34:K37 L34 M23:M27 L30:M30 M34:M37 I54:J55 W54:W55">
    <cfRule type="containsText" dxfId="73" priority="115" operator="containsText" text="Bajo">
      <formula>NOT(ISERROR(SEARCH("Bajo",I23)))</formula>
    </cfRule>
    <cfRule type="containsText" dxfId="72" priority="116" operator="containsText" text="Medio">
      <formula>NOT(ISERROR(SEARCH("Medio",I23)))</formula>
    </cfRule>
    <cfRule type="containsText" dxfId="71" priority="117" operator="containsText" text="Alto">
      <formula>NOT(ISERROR(SEARCH("Alto",I23)))</formula>
    </cfRule>
  </conditionalFormatting>
  <conditionalFormatting sqref="I23:I40 I54:I55">
    <cfRule type="containsText" dxfId="70" priority="112" operator="containsText" text="Catastrófico">
      <formula>NOT(ISERROR(SEARCH("Catastrófico",I23)))</formula>
    </cfRule>
    <cfRule type="containsText" dxfId="69" priority="113" operator="containsText" text="Moderado">
      <formula>NOT(ISERROR(SEARCH("Moderado",I23)))</formula>
    </cfRule>
    <cfRule type="containsText" dxfId="68" priority="114" operator="containsText" text="Leve">
      <formula>NOT(ISERROR(SEARCH("Leve",I23)))</formula>
    </cfRule>
  </conditionalFormatting>
  <conditionalFormatting sqref="M23:M27 M30 M34:M37">
    <cfRule type="containsText" dxfId="67" priority="105" operator="containsText" text="Moderado">
      <formula>NOT(ISERROR(SEARCH("Moderado",M23)))</formula>
    </cfRule>
    <cfRule type="containsText" dxfId="66" priority="106" operator="containsText" text="Importante">
      <formula>NOT(ISERROR(SEARCH("Importante",M23)))</formula>
    </cfRule>
    <cfRule type="containsText" dxfId="65" priority="107" operator="containsText" text="Inaceptable">
      <formula>NOT(ISERROR(SEARCH("Inaceptable",M23)))</formula>
    </cfRule>
    <cfRule type="containsText" dxfId="64" priority="108" operator="containsText" text="Importante">
      <formula>NOT(ISERROR(SEARCH("Importante",M23)))</formula>
    </cfRule>
    <cfRule type="containsText" dxfId="63" priority="109" operator="containsText" text="Moderada">
      <formula>NOT(ISERROR(SEARCH("Moderada",M23)))</formula>
    </cfRule>
    <cfRule type="containsText" dxfId="62" priority="110" operator="containsText" text="Tolerable">
      <formula>NOT(ISERROR(SEARCH("Tolerable",M23)))</formula>
    </cfRule>
    <cfRule type="containsText" dxfId="61" priority="111" operator="containsText" text="Aceptable">
      <formula>NOT(ISERROR(SEARCH("Aceptable",M23)))</formula>
    </cfRule>
  </conditionalFormatting>
  <conditionalFormatting sqref="W23 W27:W40 W54:W55">
    <cfRule type="containsText" dxfId="60" priority="100" operator="containsText" text="Inaceptable">
      <formula>NOT(ISERROR(SEARCH("Inaceptable",W23)))</formula>
    </cfRule>
    <cfRule type="containsText" dxfId="59" priority="101" operator="containsText" text="Importante">
      <formula>NOT(ISERROR(SEARCH("Importante",W23)))</formula>
    </cfRule>
    <cfRule type="containsText" dxfId="58" priority="102" operator="containsText" text="Moderado">
      <formula>NOT(ISERROR(SEARCH("Moderado",W23)))</formula>
    </cfRule>
    <cfRule type="containsText" dxfId="57" priority="103" operator="containsText" text="Torerable">
      <formula>NOT(ISERROR(SEARCH("Torerable",W23)))</formula>
    </cfRule>
    <cfRule type="containsText" dxfId="56" priority="104" operator="containsText" text="Aceptable">
      <formula>NOT(ISERROR(SEARCH("Aceptable",W23)))</formula>
    </cfRule>
  </conditionalFormatting>
  <conditionalFormatting sqref="W23 W27:W40 W54:W55">
    <cfRule type="containsText" dxfId="55" priority="99" operator="containsText" text="Tolerable">
      <formula>NOT(ISERROR(SEARCH("Tolerable",W23)))</formula>
    </cfRule>
  </conditionalFormatting>
  <conditionalFormatting sqref="I34:I36">
    <cfRule type="containsText" dxfId="54" priority="98" operator="containsText" text="Alta">
      <formula>NOT(ISERROR(SEARCH("Alta",I34)))</formula>
    </cfRule>
  </conditionalFormatting>
  <conditionalFormatting sqref="I34:I36">
    <cfRule type="containsText" dxfId="53" priority="96" operator="containsText" text="Baja">
      <formula>NOT(ISERROR(SEARCH("Baja",I34)))</formula>
    </cfRule>
    <cfRule type="containsText" dxfId="52" priority="97" operator="containsText" text="Media">
      <formula>NOT(ISERROR(SEARCH("Media",I34)))</formula>
    </cfRule>
  </conditionalFormatting>
  <conditionalFormatting sqref="J34:J36">
    <cfRule type="containsText" dxfId="51" priority="93" operator="containsText" text="Catastrófico">
      <formula>NOT(ISERROR(SEARCH("Catastrófico",J34)))</formula>
    </cfRule>
    <cfRule type="containsText" dxfId="50" priority="94" operator="containsText" text="Moderado">
      <formula>NOT(ISERROR(SEARCH("Moderado",J34)))</formula>
    </cfRule>
    <cfRule type="containsText" dxfId="49" priority="95" operator="containsText" text="Leve">
      <formula>NOT(ISERROR(SEARCH("Leve",J34)))</formula>
    </cfRule>
  </conditionalFormatting>
  <conditionalFormatting sqref="J34:J36">
    <cfRule type="containsText" dxfId="48" priority="92" operator="containsText" text="Alta">
      <formula>NOT(ISERROR(SEARCH("Alta",J34)))</formula>
    </cfRule>
  </conditionalFormatting>
  <conditionalFormatting sqref="J34:J36">
    <cfRule type="containsText" dxfId="47" priority="90" operator="containsText" text="Baja">
      <formula>NOT(ISERROR(SEARCH("Baja",J34)))</formula>
    </cfRule>
    <cfRule type="containsText" dxfId="46" priority="91" operator="containsText" text="Media">
      <formula>NOT(ISERROR(SEARCH("Media",J34)))</formula>
    </cfRule>
  </conditionalFormatting>
  <conditionalFormatting sqref="K34:K36 L34">
    <cfRule type="containsText" dxfId="45" priority="87" operator="containsText" text="Catastrófico">
      <formula>NOT(ISERROR(SEARCH("Catastrófico",K34)))</formula>
    </cfRule>
    <cfRule type="containsText" dxfId="44" priority="88" operator="containsText" text="Moderado">
      <formula>NOT(ISERROR(SEARCH("Moderado",K34)))</formula>
    </cfRule>
    <cfRule type="containsText" dxfId="43" priority="89" operator="containsText" text="Leve">
      <formula>NOT(ISERROR(SEARCH("Leve",K34)))</formula>
    </cfRule>
  </conditionalFormatting>
  <conditionalFormatting sqref="K34:K36 L34">
    <cfRule type="containsText" dxfId="42" priority="86" operator="containsText" text="Alta">
      <formula>NOT(ISERROR(SEARCH("Alta",K34)))</formula>
    </cfRule>
  </conditionalFormatting>
  <conditionalFormatting sqref="K34:K36 L34">
    <cfRule type="containsText" dxfId="41" priority="84" operator="containsText" text="Baja">
      <formula>NOT(ISERROR(SEARCH("Baja",K34)))</formula>
    </cfRule>
    <cfRule type="containsText" dxfId="40" priority="85" operator="containsText" text="Media">
      <formula>NOT(ISERROR(SEARCH("Media",K34)))</formula>
    </cfRule>
  </conditionalFormatting>
  <conditionalFormatting sqref="G41:H43">
    <cfRule type="containsText" dxfId="39" priority="83" operator="containsText" text="Alta">
      <formula>NOT(ISERROR(SEARCH("Alta",G41)))</formula>
    </cfRule>
  </conditionalFormatting>
  <conditionalFormatting sqref="G41:H43">
    <cfRule type="containsText" dxfId="38" priority="81" operator="containsText" text="Baja">
      <formula>NOT(ISERROR(SEARCH("Baja",G41)))</formula>
    </cfRule>
    <cfRule type="containsText" dxfId="37" priority="82" operator="containsText" text="Media">
      <formula>NOT(ISERROR(SEARCH("Media",G41)))</formula>
    </cfRule>
  </conditionalFormatting>
  <conditionalFormatting sqref="I41:I43 M41 W41 M44 M47 M52:M53">
    <cfRule type="containsText" dxfId="36" priority="78" operator="containsText" text="Bajo">
      <formula>NOT(ISERROR(SEARCH("Bajo",I41)))</formula>
    </cfRule>
    <cfRule type="containsText" dxfId="35" priority="79" operator="containsText" text="Medio">
      <formula>NOT(ISERROR(SEARCH("Medio",I41)))</formula>
    </cfRule>
    <cfRule type="containsText" dxfId="34" priority="80" operator="containsText" text="Alto">
      <formula>NOT(ISERROR(SEARCH("Alto",I41)))</formula>
    </cfRule>
  </conditionalFormatting>
  <conditionalFormatting sqref="I41:I43">
    <cfRule type="containsText" dxfId="33" priority="75" operator="containsText" text="Catastrófico">
      <formula>NOT(ISERROR(SEARCH("Catastrófico",I41)))</formula>
    </cfRule>
    <cfRule type="containsText" dxfId="32" priority="76" operator="containsText" text="Moderado">
      <formula>NOT(ISERROR(SEARCH("Moderado",I41)))</formula>
    </cfRule>
    <cfRule type="containsText" dxfId="31" priority="77" operator="containsText" text="Leve">
      <formula>NOT(ISERROR(SEARCH("Leve",I41)))</formula>
    </cfRule>
  </conditionalFormatting>
  <conditionalFormatting sqref="M41 M44 M47 M52:M53">
    <cfRule type="containsText" dxfId="30" priority="68" operator="containsText" text="Moderado">
      <formula>NOT(ISERROR(SEARCH("Moderado",M41)))</formula>
    </cfRule>
    <cfRule type="containsText" dxfId="29" priority="69" operator="containsText" text="Importante">
      <formula>NOT(ISERROR(SEARCH("Importante",M41)))</formula>
    </cfRule>
    <cfRule type="containsText" dxfId="28" priority="70" operator="containsText" text="Inaceptable">
      <formula>NOT(ISERROR(SEARCH("Inaceptable",M41)))</formula>
    </cfRule>
    <cfRule type="containsText" dxfId="27" priority="71" operator="containsText" text="Importante">
      <formula>NOT(ISERROR(SEARCH("Importante",M41)))</formula>
    </cfRule>
    <cfRule type="containsText" dxfId="26" priority="72" operator="containsText" text="Moderada">
      <formula>NOT(ISERROR(SEARCH("Moderada",M41)))</formula>
    </cfRule>
    <cfRule type="containsText" dxfId="25" priority="73" operator="containsText" text="Tolerable">
      <formula>NOT(ISERROR(SEARCH("Tolerable",M41)))</formula>
    </cfRule>
    <cfRule type="containsText" dxfId="24" priority="74" operator="containsText" text="Aceptable">
      <formula>NOT(ISERROR(SEARCH("Aceptable",M41)))</formula>
    </cfRule>
  </conditionalFormatting>
  <conditionalFormatting sqref="W41">
    <cfRule type="containsText" dxfId="23" priority="63" operator="containsText" text="Inaceptable">
      <formula>NOT(ISERROR(SEARCH("Inaceptable",W41)))</formula>
    </cfRule>
    <cfRule type="containsText" dxfId="22" priority="64" operator="containsText" text="Importante">
      <formula>NOT(ISERROR(SEARCH("Importante",W41)))</formula>
    </cfRule>
    <cfRule type="containsText" dxfId="21" priority="65" operator="containsText" text="Moderado">
      <formula>NOT(ISERROR(SEARCH("Moderado",W41)))</formula>
    </cfRule>
    <cfRule type="containsText" dxfId="20" priority="66" operator="containsText" text="Torerable">
      <formula>NOT(ISERROR(SEARCH("Torerable",W41)))</formula>
    </cfRule>
    <cfRule type="containsText" dxfId="19" priority="67" operator="containsText" text="Aceptable">
      <formula>NOT(ISERROR(SEARCH("Aceptable",W41)))</formula>
    </cfRule>
  </conditionalFormatting>
  <conditionalFormatting sqref="W41">
    <cfRule type="containsText" dxfId="18" priority="62" operator="containsText" text="Tolerable">
      <formula>NOT(ISERROR(SEARCH("Tolerable",W41)))</formula>
    </cfRule>
  </conditionalFormatting>
  <conditionalFormatting sqref="G44:H53">
    <cfRule type="containsText" dxfId="17" priority="61" operator="containsText" text="Alta">
      <formula>NOT(ISERROR(SEARCH("Alta",G44)))</formula>
    </cfRule>
  </conditionalFormatting>
  <conditionalFormatting sqref="G44:H53">
    <cfRule type="containsText" dxfId="16" priority="59" operator="containsText" text="Baja">
      <formula>NOT(ISERROR(SEARCH("Baja",G44)))</formula>
    </cfRule>
    <cfRule type="containsText" dxfId="15" priority="60" operator="containsText" text="Media">
      <formula>NOT(ISERROR(SEARCH("Media",G44)))</formula>
    </cfRule>
  </conditionalFormatting>
  <conditionalFormatting sqref="I53:L53 I47:I52 K47:K52 I44:L46 J47:J51">
    <cfRule type="containsText" dxfId="14" priority="56" operator="containsText" text="Bajo">
      <formula>NOT(ISERROR(SEARCH("Bajo",I44)))</formula>
    </cfRule>
    <cfRule type="containsText" dxfId="13" priority="57" operator="containsText" text="Medio">
      <formula>NOT(ISERROR(SEARCH("Medio",I44)))</formula>
    </cfRule>
    <cfRule type="containsText" dxfId="12" priority="58" operator="containsText" text="Alto">
      <formula>NOT(ISERROR(SEARCH("Alto",I44)))</formula>
    </cfRule>
  </conditionalFormatting>
  <conditionalFormatting sqref="I44:I53">
    <cfRule type="containsText" dxfId="11" priority="53" operator="containsText" text="Catastrófico">
      <formula>NOT(ISERROR(SEARCH("Catastrófico",I44)))</formula>
    </cfRule>
    <cfRule type="containsText" dxfId="10" priority="54" operator="containsText" text="Moderado">
      <formula>NOT(ISERROR(SEARCH("Moderado",I44)))</formula>
    </cfRule>
    <cfRule type="containsText" dxfId="9" priority="55" operator="containsText" text="Leve">
      <formula>NOT(ISERROR(SEARCH("Leve",I44)))</formula>
    </cfRule>
  </conditionalFormatting>
  <conditionalFormatting sqref="W44:W47 W52:W53">
    <cfRule type="containsText" dxfId="8" priority="7" operator="containsText" text="Bajo">
      <formula>NOT(ISERROR(SEARCH("Bajo",W44)))</formula>
    </cfRule>
    <cfRule type="containsText" dxfId="7" priority="8" operator="containsText" text="Medio">
      <formula>NOT(ISERROR(SEARCH("Medio",W44)))</formula>
    </cfRule>
    <cfRule type="containsText" dxfId="6" priority="9" operator="containsText" text="Alto">
      <formula>NOT(ISERROR(SEARCH("Alto",W44)))</formula>
    </cfRule>
  </conditionalFormatting>
  <conditionalFormatting sqref="W44:W47 W52:W53">
    <cfRule type="containsText" dxfId="5" priority="2" operator="containsText" text="Inaceptable">
      <formula>NOT(ISERROR(SEARCH("Inaceptable",W44)))</formula>
    </cfRule>
    <cfRule type="containsText" dxfId="4" priority="3" operator="containsText" text="Importante">
      <formula>NOT(ISERROR(SEARCH("Importante",W44)))</formula>
    </cfRule>
    <cfRule type="containsText" dxfId="3" priority="4" operator="containsText" text="Moderado">
      <formula>NOT(ISERROR(SEARCH("Moderado",W44)))</formula>
    </cfRule>
    <cfRule type="containsText" dxfId="2" priority="5" operator="containsText" text="Torerable">
      <formula>NOT(ISERROR(SEARCH("Torerable",W44)))</formula>
    </cfRule>
    <cfRule type="containsText" dxfId="1" priority="6" operator="containsText" text="Aceptable">
      <formula>NOT(ISERROR(SEARCH("Aceptable",W44)))</formula>
    </cfRule>
  </conditionalFormatting>
  <conditionalFormatting sqref="W44:W47 W52:W53">
    <cfRule type="containsText" dxfId="0" priority="1" operator="containsText" text="Tolerable">
      <formula>NOT(ISERROR(SEARCH("Tolerable",W44)))</formula>
    </cfRule>
  </conditionalFormatting>
  <dataValidations count="23">
    <dataValidation type="list" allowBlank="1" showInputMessage="1" showErrorMessage="1" sqref="O9:O22" xr:uid="{EBAF37A6-992F-4E9E-AF4E-A7B0B26A3B03}">
      <formula1>$O$57:$O$58</formula1>
    </dataValidation>
    <dataValidation type="list" allowBlank="1" showInputMessage="1" showErrorMessage="1" sqref="P9:P22" xr:uid="{73D95CC6-CA6F-477E-9B0E-CB4000A42E58}">
      <formula1>$P$57:$P$58</formula1>
    </dataValidation>
    <dataValidation type="list" allowBlank="1" showInputMessage="1" showErrorMessage="1" sqref="P23:P40 P54:P55 O41:O43" xr:uid="{DFDB10B3-EE29-45F8-A4A6-8C52F8F2A9B0}">
      <formula1>$P$37:$P$38</formula1>
    </dataValidation>
    <dataValidation type="list" allowBlank="1" showInputMessage="1" showErrorMessage="1" sqref="O23:O40 O54:O55" xr:uid="{70C4D815-0774-420C-878F-B992EAF8EA77}">
      <formula1>$O$37:$O$38</formula1>
    </dataValidation>
    <dataValidation type="list" allowBlank="1" showInputMessage="1" showErrorMessage="1" sqref="X23:X29" xr:uid="{72BA7D9D-6EE9-4827-83E4-E65990916268}">
      <formula1>$X$34:$X$38</formula1>
    </dataValidation>
    <dataValidation type="list" allowBlank="1" showInputMessage="1" showErrorMessage="1" sqref="I23:I40 I54:I55" xr:uid="{DA8F1378-9294-4CC9-95AF-021435D4CDB1}">
      <formula1>$I$35:$I$37</formula1>
    </dataValidation>
    <dataValidation type="list" allowBlank="1" showInputMessage="1" showErrorMessage="1" sqref="G23:G40 G54:G55" xr:uid="{E853AB5A-8B8D-41C3-B65E-C3A0B6B67931}">
      <formula1>$G$35:$G$37</formula1>
    </dataValidation>
    <dataValidation type="list" allowBlank="1" showInputMessage="1" showErrorMessage="1" sqref="I41:I43" xr:uid="{481AA135-EBB4-4ED3-9496-6B70762630CF}">
      <formula1>$J$35:$J$37</formula1>
    </dataValidation>
    <dataValidation type="list" allowBlank="1" showInputMessage="1" showErrorMessage="1" sqref="G41:G43" xr:uid="{D253E369-957D-4F7E-BA4A-7C8B1D9264D6}">
      <formula1>$H$35:$H$37</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44" xr:uid="{03C755C6-6C49-408A-BAC9-DAC85DC92823}"/>
    <dataValidation type="list" allowBlank="1" showInputMessage="1" showErrorMessage="1" sqref="P44:P47 P52:P53" xr:uid="{BB78ECF4-8380-4C23-BCE0-E7768FF793DA}">
      <formula1>$P$30:$P$31</formula1>
    </dataValidation>
    <dataValidation type="list" allowBlank="1" showInputMessage="1" showErrorMessage="1" sqref="O44:O53" xr:uid="{4C352AF4-1C90-408C-943D-3AF401DC3AB9}">
      <formula1>$O$30:$O$31</formula1>
    </dataValidation>
    <dataValidation type="list" allowBlank="1" showInputMessage="1" showErrorMessage="1" sqref="I44:I53" xr:uid="{CE9C7D3C-81B6-49AB-9060-0FDF77BC2FBD}">
      <formula1>$I$28:$I$30</formula1>
    </dataValidation>
    <dataValidation type="list" allowBlank="1" showInputMessage="1" showErrorMessage="1" sqref="G44:G53" xr:uid="{38A1D174-46EC-48D6-AEEB-97131D660BAD}">
      <formula1>$G$28:$G$30</formula1>
    </dataValidation>
    <dataValidation type="list" allowBlank="1" showInputMessage="1" showErrorMessage="1" sqref="D44:D53" xr:uid="{F708DD00-6902-40E4-8123-804710132E9B}">
      <formula1>$D$29:$D$35</formula1>
    </dataValidation>
    <dataValidation type="list" allowBlank="1" showInputMessage="1" showErrorMessage="1" sqref="X44:X47 X52:X53" xr:uid="{A83CF8BC-7C3D-4498-80E8-20DCA5D92182}">
      <formula1>$X$27:$X$31</formula1>
    </dataValidation>
    <dataValidation type="list" allowBlank="1" showInputMessage="1" showErrorMessage="1" sqref="D9:D22" xr:uid="{ED00F760-1B32-4DE3-BE07-047EE4AD1F07}">
      <formula1>$D$56:$D$61</formula1>
    </dataValidation>
    <dataValidation type="list" allowBlank="1" showInputMessage="1" showErrorMessage="1" sqref="G9:G22" xr:uid="{DC24BD11-B1DB-430F-9FAB-F1B45B6FF382}">
      <formula1>$G$40:$G$57</formula1>
    </dataValidation>
    <dataValidation type="list" allowBlank="1" showInputMessage="1" showErrorMessage="1" sqref="I9:I22" xr:uid="{677A4E52-3101-4346-BAB4-7620169BA66D}">
      <formula1>$I$40:$I$57</formula1>
    </dataValidation>
    <dataValidation type="list" allowBlank="1" showInputMessage="1" showErrorMessage="1" sqref="X9:X22" xr:uid="{EF33E9E8-B7E0-4223-9CF5-D26C15239714}">
      <formula1>$X$39:$X$58</formula1>
    </dataValidation>
    <dataValidation type="list" allowBlank="1" showInputMessage="1" showErrorMessage="1" sqref="D23:D36" xr:uid="{32BA0E8A-B8FC-4F85-83AE-57891B231EFE}">
      <formula1>$D$36:$D$57</formula1>
    </dataValidation>
    <dataValidation type="list" allowBlank="1" showInputMessage="1" showErrorMessage="1" sqref="P41:P43" xr:uid="{2C479DD8-C831-4BAC-B741-1ABBBA09F19F}">
      <formula1>$Q$37:$Q$38</formula1>
    </dataValidation>
    <dataValidation type="list" allowBlank="1" showInputMessage="1" showErrorMessage="1" sqref="D41:D43" xr:uid="{7B56F7AE-8BCC-4A7C-B3E4-2B830D5BDD75}">
      <formula1>$E$36:$E$40</formula1>
    </dataValidation>
  </dataValidations>
  <hyperlinks>
    <hyperlink ref="I8" location="'Estructura de Riesgos FP'!F3" display="Impacto" xr:uid="{C069759D-0DFE-4ABF-BA20-B8EB7BD4FA47}"/>
    <hyperlink ref="G8" location="'Estructura de Riesgos FP'!E3" display="Probabilidad" xr:uid="{18215FFC-F311-4B5C-A202-31BD8C09E541}"/>
  </hyperlinks>
  <pageMargins left="0.7" right="0.7" top="0.75" bottom="0.75" header="0.3" footer="0.3"/>
  <pageSetup scale="42" orientation="portrait" r:id="rId1"/>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 de valoración</vt:lpstr>
      <vt:lpstr>CALIDAD</vt:lpstr>
      <vt:lpstr>CALIDAD!Área_de_impresión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ALEXANDRA NEGRETE ROJAS</cp:lastModifiedBy>
  <cp:lastPrinted>2020-02-12T16:40:37Z</cp:lastPrinted>
  <dcterms:created xsi:type="dcterms:W3CDTF">2018-09-28T16:14:14Z</dcterms:created>
  <dcterms:modified xsi:type="dcterms:W3CDTF">2023-01-30T20:03:33Z</dcterms:modified>
</cp:coreProperties>
</file>