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lliamisaacs/Desktop/ARCHIVOS USB/REORGANIZACION LEY 550:99/HOSPITAL SAN JERONIMO/PROYECCIONES /PROYECCION FINAL/"/>
    </mc:Choice>
  </mc:AlternateContent>
  <xr:revisionPtr revIDLastSave="0" documentId="13_ncr:1_{8E53AD4C-FDE8-8E4F-B1A0-23E3DFBA985F}" xr6:coauthVersionLast="47" xr6:coauthVersionMax="47" xr10:uidLastSave="{00000000-0000-0000-0000-000000000000}"/>
  <bookViews>
    <workbookView xWindow="0" yWindow="500" windowWidth="28800" windowHeight="15800" xr2:uid="{364B8966-9F4F-EF47-BD9F-BB3EC3F5DC13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6" i="1" l="1"/>
  <c r="L206" i="1"/>
  <c r="K206" i="1"/>
  <c r="J206" i="1"/>
  <c r="I206" i="1"/>
  <c r="H206" i="1"/>
  <c r="G206" i="1"/>
  <c r="F206" i="1"/>
  <c r="N206" i="1" s="1"/>
  <c r="E206" i="1"/>
  <c r="D206" i="1"/>
  <c r="B205" i="1"/>
  <c r="M204" i="1"/>
  <c r="B202" i="1"/>
  <c r="J201" i="1"/>
  <c r="I201" i="1"/>
  <c r="H201" i="1"/>
  <c r="G201" i="1"/>
  <c r="F201" i="1"/>
  <c r="D201" i="1"/>
  <c r="B198" i="1"/>
  <c r="B206" i="1" s="1"/>
  <c r="M197" i="1"/>
  <c r="L197" i="1"/>
  <c r="K197" i="1"/>
  <c r="J197" i="1"/>
  <c r="I197" i="1"/>
  <c r="H197" i="1"/>
  <c r="G197" i="1"/>
  <c r="F197" i="1"/>
  <c r="E197" i="1"/>
  <c r="D197" i="1"/>
  <c r="E196" i="1"/>
  <c r="E195" i="1" s="1"/>
  <c r="N195" i="1" s="1"/>
  <c r="B196" i="1"/>
  <c r="M195" i="1"/>
  <c r="L195" i="1"/>
  <c r="K195" i="1"/>
  <c r="J195" i="1"/>
  <c r="I195" i="1"/>
  <c r="H195" i="1"/>
  <c r="G195" i="1"/>
  <c r="F195" i="1"/>
  <c r="D195" i="1"/>
  <c r="M180" i="1"/>
  <c r="L180" i="1"/>
  <c r="K180" i="1"/>
  <c r="J180" i="1"/>
  <c r="I180" i="1"/>
  <c r="H180" i="1"/>
  <c r="G180" i="1"/>
  <c r="F180" i="1"/>
  <c r="E180" i="1"/>
  <c r="M178" i="1"/>
  <c r="M177" i="1" s="1"/>
  <c r="L178" i="1"/>
  <c r="K178" i="1"/>
  <c r="J178" i="1"/>
  <c r="J177" i="1" s="1"/>
  <c r="I178" i="1"/>
  <c r="I177" i="1" s="1"/>
  <c r="H178" i="1"/>
  <c r="H177" i="1" s="1"/>
  <c r="G178" i="1"/>
  <c r="F178" i="1"/>
  <c r="E178" i="1"/>
  <c r="E177" i="1" s="1"/>
  <c r="D178" i="1"/>
  <c r="C178" i="1"/>
  <c r="C177" i="1" s="1"/>
  <c r="L177" i="1"/>
  <c r="K177" i="1"/>
  <c r="G177" i="1"/>
  <c r="F177" i="1"/>
  <c r="D177" i="1"/>
  <c r="B177" i="1"/>
  <c r="M176" i="1"/>
  <c r="L176" i="1"/>
  <c r="K176" i="1"/>
  <c r="J176" i="1"/>
  <c r="I176" i="1"/>
  <c r="H176" i="1"/>
  <c r="G176" i="1"/>
  <c r="F176" i="1"/>
  <c r="E176" i="1"/>
  <c r="D176" i="1"/>
  <c r="M175" i="1"/>
  <c r="L175" i="1"/>
  <c r="K175" i="1"/>
  <c r="J175" i="1"/>
  <c r="I175" i="1"/>
  <c r="H175" i="1"/>
  <c r="G175" i="1"/>
  <c r="F175" i="1"/>
  <c r="E175" i="1"/>
  <c r="D175" i="1"/>
  <c r="C175" i="1"/>
  <c r="M174" i="1"/>
  <c r="L174" i="1"/>
  <c r="K174" i="1"/>
  <c r="J174" i="1"/>
  <c r="I174" i="1"/>
  <c r="H174" i="1"/>
  <c r="G174" i="1"/>
  <c r="F174" i="1"/>
  <c r="E174" i="1"/>
  <c r="D174" i="1"/>
  <c r="C174" i="1"/>
  <c r="M173" i="1"/>
  <c r="L173" i="1"/>
  <c r="K173" i="1"/>
  <c r="J173" i="1"/>
  <c r="I173" i="1"/>
  <c r="H173" i="1"/>
  <c r="G173" i="1"/>
  <c r="F173" i="1"/>
  <c r="E173" i="1"/>
  <c r="D173" i="1"/>
  <c r="C173" i="1"/>
  <c r="M172" i="1"/>
  <c r="L172" i="1"/>
  <c r="K172" i="1"/>
  <c r="J172" i="1"/>
  <c r="I172" i="1"/>
  <c r="H172" i="1"/>
  <c r="G172" i="1"/>
  <c r="F172" i="1"/>
  <c r="E172" i="1"/>
  <c r="D172" i="1"/>
  <c r="C172" i="1"/>
  <c r="M171" i="1"/>
  <c r="L171" i="1"/>
  <c r="K171" i="1"/>
  <c r="J171" i="1"/>
  <c r="I171" i="1"/>
  <c r="H171" i="1"/>
  <c r="G171" i="1"/>
  <c r="F171" i="1"/>
  <c r="E171" i="1"/>
  <c r="D171" i="1"/>
  <c r="C171" i="1"/>
  <c r="M170" i="1"/>
  <c r="L170" i="1"/>
  <c r="K170" i="1"/>
  <c r="J170" i="1"/>
  <c r="J167" i="1" s="1"/>
  <c r="I170" i="1"/>
  <c r="H170" i="1"/>
  <c r="G170" i="1"/>
  <c r="F170" i="1"/>
  <c r="F167" i="1" s="1"/>
  <c r="E170" i="1"/>
  <c r="D170" i="1"/>
  <c r="C170" i="1"/>
  <c r="M169" i="1"/>
  <c r="L169" i="1"/>
  <c r="K169" i="1"/>
  <c r="J169" i="1"/>
  <c r="I169" i="1"/>
  <c r="H169" i="1"/>
  <c r="G169" i="1"/>
  <c r="F169" i="1"/>
  <c r="E169" i="1"/>
  <c r="D169" i="1"/>
  <c r="C169" i="1"/>
  <c r="M168" i="1"/>
  <c r="L168" i="1"/>
  <c r="L167" i="1" s="1"/>
  <c r="K168" i="1"/>
  <c r="K167" i="1" s="1"/>
  <c r="J168" i="1"/>
  <c r="I168" i="1"/>
  <c r="H168" i="1"/>
  <c r="H167" i="1" s="1"/>
  <c r="G168" i="1"/>
  <c r="G167" i="1" s="1"/>
  <c r="F168" i="1"/>
  <c r="E168" i="1"/>
  <c r="D168" i="1"/>
  <c r="D167" i="1" s="1"/>
  <c r="C168" i="1"/>
  <c r="C167" i="1" s="1"/>
  <c r="B167" i="1"/>
  <c r="M166" i="1"/>
  <c r="L166" i="1"/>
  <c r="K166" i="1"/>
  <c r="K164" i="1" s="1"/>
  <c r="J166" i="1"/>
  <c r="I166" i="1"/>
  <c r="H166" i="1"/>
  <c r="G166" i="1"/>
  <c r="G164" i="1" s="1"/>
  <c r="F166" i="1"/>
  <c r="E166" i="1"/>
  <c r="D166" i="1"/>
  <c r="C166" i="1"/>
  <c r="C164" i="1" s="1"/>
  <c r="M165" i="1"/>
  <c r="M164" i="1" s="1"/>
  <c r="L165" i="1"/>
  <c r="L164" i="1" s="1"/>
  <c r="K165" i="1"/>
  <c r="J165" i="1"/>
  <c r="I165" i="1"/>
  <c r="I164" i="1" s="1"/>
  <c r="H165" i="1"/>
  <c r="G165" i="1"/>
  <c r="F165" i="1"/>
  <c r="E165" i="1"/>
  <c r="E164" i="1" s="1"/>
  <c r="D165" i="1"/>
  <c r="C165" i="1"/>
  <c r="H164" i="1"/>
  <c r="D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M162" i="1"/>
  <c r="L162" i="1"/>
  <c r="K162" i="1"/>
  <c r="J162" i="1"/>
  <c r="I162" i="1"/>
  <c r="H162" i="1"/>
  <c r="G162" i="1"/>
  <c r="F162" i="1"/>
  <c r="E162" i="1"/>
  <c r="D162" i="1"/>
  <c r="C162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L160" i="1"/>
  <c r="K160" i="1"/>
  <c r="J160" i="1"/>
  <c r="I160" i="1"/>
  <c r="H160" i="1"/>
  <c r="G160" i="1"/>
  <c r="F160" i="1"/>
  <c r="E160" i="1"/>
  <c r="D160" i="1"/>
  <c r="C160" i="1"/>
  <c r="M159" i="1"/>
  <c r="L159" i="1"/>
  <c r="K159" i="1"/>
  <c r="J159" i="1"/>
  <c r="I159" i="1"/>
  <c r="H159" i="1"/>
  <c r="G159" i="1"/>
  <c r="F159" i="1"/>
  <c r="E159" i="1"/>
  <c r="D159" i="1"/>
  <c r="C159" i="1"/>
  <c r="M158" i="1"/>
  <c r="L158" i="1"/>
  <c r="K158" i="1"/>
  <c r="J158" i="1"/>
  <c r="I158" i="1"/>
  <c r="H158" i="1"/>
  <c r="G158" i="1"/>
  <c r="F158" i="1"/>
  <c r="E158" i="1"/>
  <c r="D158" i="1"/>
  <c r="C158" i="1"/>
  <c r="M157" i="1"/>
  <c r="L157" i="1"/>
  <c r="K157" i="1"/>
  <c r="J157" i="1"/>
  <c r="I157" i="1"/>
  <c r="H157" i="1"/>
  <c r="G157" i="1"/>
  <c r="F157" i="1"/>
  <c r="E157" i="1"/>
  <c r="D157" i="1"/>
  <c r="C157" i="1"/>
  <c r="M156" i="1"/>
  <c r="L156" i="1"/>
  <c r="K156" i="1"/>
  <c r="J156" i="1"/>
  <c r="I156" i="1"/>
  <c r="H156" i="1"/>
  <c r="G156" i="1"/>
  <c r="F156" i="1"/>
  <c r="E156" i="1"/>
  <c r="D156" i="1"/>
  <c r="C156" i="1"/>
  <c r="M155" i="1"/>
  <c r="L155" i="1"/>
  <c r="K155" i="1"/>
  <c r="J155" i="1"/>
  <c r="I155" i="1"/>
  <c r="H155" i="1"/>
  <c r="G155" i="1"/>
  <c r="F155" i="1"/>
  <c r="E155" i="1"/>
  <c r="D155" i="1"/>
  <c r="C155" i="1"/>
  <c r="M154" i="1"/>
  <c r="L154" i="1"/>
  <c r="K154" i="1"/>
  <c r="J154" i="1"/>
  <c r="I154" i="1"/>
  <c r="H154" i="1"/>
  <c r="G154" i="1"/>
  <c r="F154" i="1"/>
  <c r="E154" i="1"/>
  <c r="D154" i="1"/>
  <c r="C154" i="1"/>
  <c r="M153" i="1"/>
  <c r="L153" i="1"/>
  <c r="K153" i="1"/>
  <c r="J153" i="1"/>
  <c r="I153" i="1"/>
  <c r="H153" i="1"/>
  <c r="G153" i="1"/>
  <c r="F153" i="1"/>
  <c r="E153" i="1"/>
  <c r="D153" i="1"/>
  <c r="C153" i="1"/>
  <c r="M152" i="1"/>
  <c r="L152" i="1"/>
  <c r="K152" i="1"/>
  <c r="J152" i="1"/>
  <c r="I152" i="1"/>
  <c r="H152" i="1"/>
  <c r="G152" i="1"/>
  <c r="F152" i="1"/>
  <c r="E152" i="1"/>
  <c r="D152" i="1"/>
  <c r="C152" i="1"/>
  <c r="M151" i="1"/>
  <c r="L151" i="1"/>
  <c r="K151" i="1"/>
  <c r="J151" i="1"/>
  <c r="I151" i="1"/>
  <c r="H151" i="1"/>
  <c r="G151" i="1"/>
  <c r="F151" i="1"/>
  <c r="E151" i="1"/>
  <c r="D151" i="1"/>
  <c r="C151" i="1"/>
  <c r="M150" i="1"/>
  <c r="L150" i="1"/>
  <c r="K150" i="1"/>
  <c r="J150" i="1"/>
  <c r="I150" i="1"/>
  <c r="H150" i="1"/>
  <c r="G150" i="1"/>
  <c r="F150" i="1"/>
  <c r="E150" i="1"/>
  <c r="D150" i="1"/>
  <c r="C150" i="1"/>
  <c r="M149" i="1"/>
  <c r="L149" i="1"/>
  <c r="K149" i="1"/>
  <c r="J149" i="1"/>
  <c r="I149" i="1"/>
  <c r="H149" i="1"/>
  <c r="G149" i="1"/>
  <c r="F149" i="1"/>
  <c r="E149" i="1"/>
  <c r="D149" i="1"/>
  <c r="C149" i="1"/>
  <c r="M148" i="1"/>
  <c r="L148" i="1"/>
  <c r="K148" i="1"/>
  <c r="J148" i="1"/>
  <c r="I148" i="1"/>
  <c r="H148" i="1"/>
  <c r="G148" i="1"/>
  <c r="F148" i="1"/>
  <c r="E148" i="1"/>
  <c r="D148" i="1"/>
  <c r="C148" i="1"/>
  <c r="M147" i="1"/>
  <c r="L147" i="1"/>
  <c r="K147" i="1"/>
  <c r="J147" i="1"/>
  <c r="I147" i="1"/>
  <c r="H147" i="1"/>
  <c r="G147" i="1"/>
  <c r="F147" i="1"/>
  <c r="E147" i="1"/>
  <c r="D147" i="1"/>
  <c r="C147" i="1"/>
  <c r="M146" i="1"/>
  <c r="L146" i="1"/>
  <c r="K146" i="1"/>
  <c r="J146" i="1"/>
  <c r="I146" i="1"/>
  <c r="H146" i="1"/>
  <c r="G146" i="1"/>
  <c r="F146" i="1"/>
  <c r="E146" i="1"/>
  <c r="D146" i="1"/>
  <c r="C146" i="1"/>
  <c r="M145" i="1"/>
  <c r="L145" i="1"/>
  <c r="K145" i="1"/>
  <c r="J145" i="1"/>
  <c r="I145" i="1"/>
  <c r="H145" i="1"/>
  <c r="G145" i="1"/>
  <c r="F145" i="1"/>
  <c r="E145" i="1"/>
  <c r="D145" i="1"/>
  <c r="C145" i="1"/>
  <c r="M144" i="1"/>
  <c r="L144" i="1"/>
  <c r="K144" i="1"/>
  <c r="J144" i="1"/>
  <c r="I144" i="1"/>
  <c r="H144" i="1"/>
  <c r="G144" i="1"/>
  <c r="F144" i="1"/>
  <c r="E144" i="1"/>
  <c r="D144" i="1"/>
  <c r="C144" i="1"/>
  <c r="M143" i="1"/>
  <c r="L143" i="1"/>
  <c r="K143" i="1"/>
  <c r="J143" i="1"/>
  <c r="I143" i="1"/>
  <c r="H143" i="1"/>
  <c r="G143" i="1"/>
  <c r="F143" i="1"/>
  <c r="E143" i="1"/>
  <c r="D143" i="1"/>
  <c r="C143" i="1"/>
  <c r="M142" i="1"/>
  <c r="L142" i="1"/>
  <c r="K142" i="1"/>
  <c r="J142" i="1"/>
  <c r="I142" i="1"/>
  <c r="H142" i="1"/>
  <c r="G142" i="1"/>
  <c r="F142" i="1"/>
  <c r="E142" i="1"/>
  <c r="D142" i="1"/>
  <c r="C142" i="1"/>
  <c r="M141" i="1"/>
  <c r="L141" i="1"/>
  <c r="K141" i="1"/>
  <c r="J141" i="1"/>
  <c r="I141" i="1"/>
  <c r="H141" i="1"/>
  <c r="G141" i="1"/>
  <c r="F141" i="1"/>
  <c r="E141" i="1"/>
  <c r="D141" i="1"/>
  <c r="C141" i="1"/>
  <c r="M140" i="1"/>
  <c r="M139" i="1" s="1"/>
  <c r="L140" i="1"/>
  <c r="L139" i="1" s="1"/>
  <c r="K140" i="1"/>
  <c r="J140" i="1"/>
  <c r="I140" i="1"/>
  <c r="I139" i="1" s="1"/>
  <c r="H140" i="1"/>
  <c r="G140" i="1"/>
  <c r="F140" i="1"/>
  <c r="E140" i="1"/>
  <c r="E139" i="1" s="1"/>
  <c r="D140" i="1"/>
  <c r="C140" i="1"/>
  <c r="H139" i="1"/>
  <c r="D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M137" i="1"/>
  <c r="L137" i="1"/>
  <c r="K137" i="1"/>
  <c r="J137" i="1"/>
  <c r="I137" i="1"/>
  <c r="H137" i="1"/>
  <c r="G137" i="1"/>
  <c r="F137" i="1"/>
  <c r="E137" i="1"/>
  <c r="D137" i="1"/>
  <c r="C137" i="1"/>
  <c r="M136" i="1"/>
  <c r="L136" i="1"/>
  <c r="K136" i="1"/>
  <c r="J136" i="1"/>
  <c r="I136" i="1"/>
  <c r="H136" i="1"/>
  <c r="G136" i="1"/>
  <c r="F136" i="1"/>
  <c r="E136" i="1"/>
  <c r="D136" i="1"/>
  <c r="C136" i="1"/>
  <c r="M135" i="1"/>
  <c r="L135" i="1"/>
  <c r="K135" i="1"/>
  <c r="J135" i="1"/>
  <c r="I135" i="1"/>
  <c r="H135" i="1"/>
  <c r="G135" i="1"/>
  <c r="F135" i="1"/>
  <c r="E135" i="1"/>
  <c r="D135" i="1"/>
  <c r="C135" i="1"/>
  <c r="M134" i="1"/>
  <c r="L134" i="1"/>
  <c r="K134" i="1"/>
  <c r="J134" i="1"/>
  <c r="I134" i="1"/>
  <c r="H134" i="1"/>
  <c r="G134" i="1"/>
  <c r="F134" i="1"/>
  <c r="E134" i="1"/>
  <c r="D134" i="1"/>
  <c r="C134" i="1"/>
  <c r="M133" i="1"/>
  <c r="L133" i="1"/>
  <c r="K133" i="1"/>
  <c r="J133" i="1"/>
  <c r="I133" i="1"/>
  <c r="H133" i="1"/>
  <c r="G133" i="1"/>
  <c r="F133" i="1"/>
  <c r="E133" i="1"/>
  <c r="D133" i="1"/>
  <c r="C133" i="1"/>
  <c r="M132" i="1"/>
  <c r="L132" i="1"/>
  <c r="K132" i="1"/>
  <c r="J132" i="1"/>
  <c r="I132" i="1"/>
  <c r="H132" i="1"/>
  <c r="G132" i="1"/>
  <c r="F132" i="1"/>
  <c r="E132" i="1"/>
  <c r="D132" i="1"/>
  <c r="C132" i="1"/>
  <c r="M131" i="1"/>
  <c r="L131" i="1"/>
  <c r="K131" i="1"/>
  <c r="J131" i="1"/>
  <c r="I131" i="1"/>
  <c r="H131" i="1"/>
  <c r="G131" i="1"/>
  <c r="F131" i="1"/>
  <c r="E131" i="1"/>
  <c r="D131" i="1"/>
  <c r="C131" i="1"/>
  <c r="M130" i="1"/>
  <c r="L130" i="1"/>
  <c r="K130" i="1"/>
  <c r="J130" i="1"/>
  <c r="I130" i="1"/>
  <c r="H130" i="1"/>
  <c r="G130" i="1"/>
  <c r="F130" i="1"/>
  <c r="E130" i="1"/>
  <c r="D130" i="1"/>
  <c r="C130" i="1"/>
  <c r="M129" i="1"/>
  <c r="L129" i="1"/>
  <c r="K129" i="1"/>
  <c r="J129" i="1"/>
  <c r="I129" i="1"/>
  <c r="H129" i="1"/>
  <c r="G129" i="1"/>
  <c r="F129" i="1"/>
  <c r="E129" i="1"/>
  <c r="D129" i="1"/>
  <c r="C129" i="1"/>
  <c r="M128" i="1"/>
  <c r="L128" i="1"/>
  <c r="K128" i="1"/>
  <c r="J128" i="1"/>
  <c r="I128" i="1"/>
  <c r="H128" i="1"/>
  <c r="G128" i="1"/>
  <c r="F128" i="1"/>
  <c r="E128" i="1"/>
  <c r="D128" i="1"/>
  <c r="C128" i="1"/>
  <c r="M127" i="1"/>
  <c r="L127" i="1"/>
  <c r="K127" i="1"/>
  <c r="J127" i="1"/>
  <c r="I127" i="1"/>
  <c r="H127" i="1"/>
  <c r="G127" i="1"/>
  <c r="F127" i="1"/>
  <c r="E127" i="1"/>
  <c r="D127" i="1"/>
  <c r="C127" i="1"/>
  <c r="M126" i="1"/>
  <c r="L126" i="1"/>
  <c r="K126" i="1"/>
  <c r="J126" i="1"/>
  <c r="I126" i="1"/>
  <c r="H126" i="1"/>
  <c r="G126" i="1"/>
  <c r="F126" i="1"/>
  <c r="E126" i="1"/>
  <c r="D126" i="1"/>
  <c r="C126" i="1"/>
  <c r="M125" i="1"/>
  <c r="L125" i="1"/>
  <c r="K125" i="1"/>
  <c r="J125" i="1"/>
  <c r="I125" i="1"/>
  <c r="H125" i="1"/>
  <c r="G125" i="1"/>
  <c r="F125" i="1"/>
  <c r="E125" i="1"/>
  <c r="D125" i="1"/>
  <c r="C125" i="1"/>
  <c r="M124" i="1"/>
  <c r="L124" i="1"/>
  <c r="K124" i="1"/>
  <c r="J124" i="1"/>
  <c r="I124" i="1"/>
  <c r="H124" i="1"/>
  <c r="G124" i="1"/>
  <c r="F124" i="1"/>
  <c r="E124" i="1"/>
  <c r="D124" i="1"/>
  <c r="C124" i="1"/>
  <c r="M123" i="1"/>
  <c r="L123" i="1"/>
  <c r="K123" i="1"/>
  <c r="J123" i="1"/>
  <c r="I123" i="1"/>
  <c r="H123" i="1"/>
  <c r="G123" i="1"/>
  <c r="F123" i="1"/>
  <c r="E123" i="1"/>
  <c r="D123" i="1"/>
  <c r="C123" i="1"/>
  <c r="M122" i="1"/>
  <c r="L122" i="1"/>
  <c r="K122" i="1"/>
  <c r="J122" i="1"/>
  <c r="I122" i="1"/>
  <c r="H122" i="1"/>
  <c r="G122" i="1"/>
  <c r="F122" i="1"/>
  <c r="E122" i="1"/>
  <c r="D122" i="1"/>
  <c r="C122" i="1"/>
  <c r="M121" i="1"/>
  <c r="L121" i="1"/>
  <c r="K121" i="1"/>
  <c r="J121" i="1"/>
  <c r="I121" i="1"/>
  <c r="H121" i="1"/>
  <c r="G121" i="1"/>
  <c r="F121" i="1"/>
  <c r="E121" i="1"/>
  <c r="D121" i="1"/>
  <c r="C121" i="1"/>
  <c r="M120" i="1"/>
  <c r="L120" i="1"/>
  <c r="K120" i="1"/>
  <c r="J120" i="1"/>
  <c r="I120" i="1"/>
  <c r="H120" i="1"/>
  <c r="G120" i="1"/>
  <c r="F120" i="1"/>
  <c r="E120" i="1"/>
  <c r="D120" i="1"/>
  <c r="C120" i="1"/>
  <c r="M119" i="1"/>
  <c r="L119" i="1"/>
  <c r="K119" i="1"/>
  <c r="J119" i="1"/>
  <c r="I119" i="1"/>
  <c r="H119" i="1"/>
  <c r="G119" i="1"/>
  <c r="F119" i="1"/>
  <c r="E119" i="1"/>
  <c r="D119" i="1"/>
  <c r="C119" i="1"/>
  <c r="M118" i="1"/>
  <c r="L118" i="1"/>
  <c r="K118" i="1"/>
  <c r="J118" i="1"/>
  <c r="I118" i="1"/>
  <c r="H118" i="1"/>
  <c r="G118" i="1"/>
  <c r="F118" i="1"/>
  <c r="E118" i="1"/>
  <c r="D118" i="1"/>
  <c r="C118" i="1"/>
  <c r="M117" i="1"/>
  <c r="L117" i="1"/>
  <c r="K117" i="1"/>
  <c r="K116" i="1" s="1"/>
  <c r="J117" i="1"/>
  <c r="I117" i="1"/>
  <c r="H117" i="1"/>
  <c r="G117" i="1"/>
  <c r="G116" i="1" s="1"/>
  <c r="F117" i="1"/>
  <c r="F116" i="1" s="1"/>
  <c r="F183" i="1" s="1"/>
  <c r="E117" i="1"/>
  <c r="D117" i="1"/>
  <c r="C117" i="1"/>
  <c r="C116" i="1" s="1"/>
  <c r="J116" i="1"/>
  <c r="B116" i="1"/>
  <c r="B115" i="1"/>
  <c r="B114" i="1"/>
  <c r="B182" i="1" s="1"/>
  <c r="C109" i="1"/>
  <c r="B109" i="1"/>
  <c r="M108" i="1"/>
  <c r="L108" i="1"/>
  <c r="K108" i="1"/>
  <c r="J108" i="1"/>
  <c r="I108" i="1"/>
  <c r="H108" i="1"/>
  <c r="G108" i="1"/>
  <c r="F108" i="1"/>
  <c r="E108" i="1"/>
  <c r="D108" i="1"/>
  <c r="M107" i="1"/>
  <c r="L107" i="1"/>
  <c r="K107" i="1"/>
  <c r="J107" i="1"/>
  <c r="I107" i="1"/>
  <c r="H107" i="1"/>
  <c r="H106" i="1" s="1"/>
  <c r="G107" i="1"/>
  <c r="G106" i="1" s="1"/>
  <c r="F107" i="1"/>
  <c r="E107" i="1"/>
  <c r="D107" i="1"/>
  <c r="D106" i="1" s="1"/>
  <c r="K106" i="1"/>
  <c r="J106" i="1"/>
  <c r="F106" i="1"/>
  <c r="C106" i="1"/>
  <c r="B106" i="1"/>
  <c r="M105" i="1"/>
  <c r="L105" i="1"/>
  <c r="K105" i="1"/>
  <c r="J105" i="1"/>
  <c r="I105" i="1"/>
  <c r="H105" i="1"/>
  <c r="G105" i="1"/>
  <c r="F105" i="1"/>
  <c r="E105" i="1"/>
  <c r="C105" i="1"/>
  <c r="C103" i="1" s="1"/>
  <c r="C102" i="1" s="1"/>
  <c r="B105" i="1"/>
  <c r="B103" i="1" s="1"/>
  <c r="M104" i="1"/>
  <c r="L104" i="1"/>
  <c r="K104" i="1"/>
  <c r="K103" i="1" s="1"/>
  <c r="K102" i="1" s="1"/>
  <c r="J104" i="1"/>
  <c r="J103" i="1" s="1"/>
  <c r="J102" i="1" s="1"/>
  <c r="I104" i="1"/>
  <c r="H104" i="1"/>
  <c r="G104" i="1"/>
  <c r="G103" i="1" s="1"/>
  <c r="G102" i="1" s="1"/>
  <c r="F104" i="1"/>
  <c r="F103" i="1" s="1"/>
  <c r="F102" i="1" s="1"/>
  <c r="E104" i="1"/>
  <c r="D104" i="1"/>
  <c r="M103" i="1"/>
  <c r="M102" i="1" s="1"/>
  <c r="L103" i="1"/>
  <c r="L102" i="1" s="1"/>
  <c r="I103" i="1"/>
  <c r="H103" i="1"/>
  <c r="E103" i="1"/>
  <c r="E102" i="1" s="1"/>
  <c r="D103" i="1"/>
  <c r="D102" i="1" s="1"/>
  <c r="I102" i="1"/>
  <c r="H102" i="1"/>
  <c r="C100" i="1"/>
  <c r="B100" i="1"/>
  <c r="F99" i="1"/>
  <c r="E99" i="1"/>
  <c r="C99" i="1"/>
  <c r="B99" i="1"/>
  <c r="F98" i="1"/>
  <c r="E98" i="1"/>
  <c r="C98" i="1"/>
  <c r="B98" i="1"/>
  <c r="C97" i="1"/>
  <c r="B97" i="1"/>
  <c r="A97" i="1"/>
  <c r="C96" i="1"/>
  <c r="B96" i="1"/>
  <c r="D95" i="1"/>
  <c r="C95" i="1"/>
  <c r="B95" i="1"/>
  <c r="A95" i="1"/>
  <c r="D94" i="1"/>
  <c r="C94" i="1"/>
  <c r="B94" i="1"/>
  <c r="A94" i="1"/>
  <c r="D93" i="1"/>
  <c r="C93" i="1"/>
  <c r="B93" i="1"/>
  <c r="A93" i="1"/>
  <c r="D92" i="1"/>
  <c r="C92" i="1"/>
  <c r="B92" i="1"/>
  <c r="A92" i="1"/>
  <c r="D91" i="1"/>
  <c r="C91" i="1"/>
  <c r="B91" i="1"/>
  <c r="A91" i="1"/>
  <c r="D90" i="1"/>
  <c r="A90" i="1"/>
  <c r="D89" i="1"/>
  <c r="C89" i="1"/>
  <c r="B89" i="1"/>
  <c r="A89" i="1"/>
  <c r="D88" i="1"/>
  <c r="C88" i="1"/>
  <c r="B88" i="1"/>
  <c r="A88" i="1"/>
  <c r="D87" i="1"/>
  <c r="B87" i="1"/>
  <c r="A87" i="1"/>
  <c r="D86" i="1"/>
  <c r="B86" i="1"/>
  <c r="A86" i="1"/>
  <c r="D85" i="1"/>
  <c r="C85" i="1"/>
  <c r="B85" i="1"/>
  <c r="A85" i="1"/>
  <c r="D84" i="1"/>
  <c r="C84" i="1"/>
  <c r="B84" i="1"/>
  <c r="A84" i="1"/>
  <c r="C83" i="1"/>
  <c r="B83" i="1"/>
  <c r="A83" i="1"/>
  <c r="C79" i="1"/>
  <c r="B79" i="1"/>
  <c r="B78" i="1" s="1"/>
  <c r="C78" i="1"/>
  <c r="C73" i="1"/>
  <c r="B73" i="1"/>
  <c r="C72" i="1"/>
  <c r="B72" i="1"/>
  <c r="C69" i="1"/>
  <c r="B69" i="1"/>
  <c r="B66" i="1"/>
  <c r="C55" i="1"/>
  <c r="C52" i="1"/>
  <c r="C51" i="1"/>
  <c r="D39" i="1"/>
  <c r="D109" i="1" s="1"/>
  <c r="C39" i="1"/>
  <c r="C74" i="1" s="1"/>
  <c r="B39" i="1"/>
  <c r="B74" i="1" s="1"/>
  <c r="C36" i="1"/>
  <c r="C71" i="1" s="1"/>
  <c r="D35" i="1"/>
  <c r="C35" i="1"/>
  <c r="C70" i="1" s="1"/>
  <c r="D105" i="1" s="1"/>
  <c r="B35" i="1"/>
  <c r="B70" i="1" s="1"/>
  <c r="M33" i="1"/>
  <c r="L33" i="1"/>
  <c r="K33" i="1"/>
  <c r="J33" i="1"/>
  <c r="I33" i="1"/>
  <c r="H33" i="1"/>
  <c r="G33" i="1"/>
  <c r="F33" i="1"/>
  <c r="E33" i="1"/>
  <c r="D33" i="1"/>
  <c r="C33" i="1"/>
  <c r="C68" i="1" s="1"/>
  <c r="B33" i="1"/>
  <c r="M32" i="1"/>
  <c r="L32" i="1"/>
  <c r="K32" i="1"/>
  <c r="J32" i="1"/>
  <c r="I32" i="1"/>
  <c r="H32" i="1"/>
  <c r="G32" i="1"/>
  <c r="F32" i="1"/>
  <c r="E32" i="1"/>
  <c r="D32" i="1"/>
  <c r="C32" i="1"/>
  <c r="C67" i="1" s="1"/>
  <c r="B32" i="1"/>
  <c r="C31" i="1"/>
  <c r="D30" i="1"/>
  <c r="C30" i="1"/>
  <c r="C65" i="1" s="1"/>
  <c r="B30" i="1"/>
  <c r="B65" i="1" s="1"/>
  <c r="M29" i="1"/>
  <c r="L29" i="1"/>
  <c r="L28" i="1" s="1"/>
  <c r="K29" i="1"/>
  <c r="J29" i="1"/>
  <c r="I29" i="1"/>
  <c r="H29" i="1"/>
  <c r="H28" i="1" s="1"/>
  <c r="G29" i="1"/>
  <c r="F29" i="1"/>
  <c r="E29" i="1"/>
  <c r="E28" i="1" s="1"/>
  <c r="D29" i="1"/>
  <c r="D28" i="1" s="1"/>
  <c r="B29" i="1"/>
  <c r="B64" i="1" s="1"/>
  <c r="M28" i="1"/>
  <c r="K28" i="1"/>
  <c r="J28" i="1"/>
  <c r="I28" i="1"/>
  <c r="G28" i="1"/>
  <c r="F28" i="1"/>
  <c r="B28" i="1"/>
  <c r="B63" i="1" s="1"/>
  <c r="E27" i="1"/>
  <c r="D27" i="1"/>
  <c r="C27" i="1"/>
  <c r="C26" i="1" s="1"/>
  <c r="C61" i="1" s="1"/>
  <c r="B27" i="1"/>
  <c r="B62" i="1" s="1"/>
  <c r="A27" i="1"/>
  <c r="D26" i="1"/>
  <c r="E25" i="1"/>
  <c r="E95" i="1" s="1"/>
  <c r="C25" i="1"/>
  <c r="C60" i="1" s="1"/>
  <c r="B25" i="1"/>
  <c r="B60" i="1" s="1"/>
  <c r="A25" i="1"/>
  <c r="F24" i="1"/>
  <c r="E24" i="1"/>
  <c r="E94" i="1" s="1"/>
  <c r="C24" i="1"/>
  <c r="C59" i="1" s="1"/>
  <c r="B24" i="1"/>
  <c r="B59" i="1" s="1"/>
  <c r="A24" i="1"/>
  <c r="E23" i="1"/>
  <c r="E93" i="1" s="1"/>
  <c r="C23" i="1"/>
  <c r="C58" i="1" s="1"/>
  <c r="B23" i="1"/>
  <c r="B58" i="1" s="1"/>
  <c r="A23" i="1"/>
  <c r="F22" i="1"/>
  <c r="E22" i="1"/>
  <c r="E92" i="1" s="1"/>
  <c r="C22" i="1"/>
  <c r="C57" i="1" s="1"/>
  <c r="B22" i="1"/>
  <c r="B57" i="1" s="1"/>
  <c r="A22" i="1"/>
  <c r="E21" i="1"/>
  <c r="E91" i="1" s="1"/>
  <c r="C21" i="1"/>
  <c r="C56" i="1" s="1"/>
  <c r="B21" i="1"/>
  <c r="B56" i="1" s="1"/>
  <c r="A21" i="1"/>
  <c r="E20" i="1"/>
  <c r="E90" i="1" s="1"/>
  <c r="B20" i="1"/>
  <c r="B55" i="1" s="1"/>
  <c r="A20" i="1"/>
  <c r="E19" i="1"/>
  <c r="C19" i="1"/>
  <c r="C54" i="1" s="1"/>
  <c r="B19" i="1"/>
  <c r="B54" i="1" s="1"/>
  <c r="A19" i="1"/>
  <c r="E18" i="1"/>
  <c r="F18" i="1" s="1"/>
  <c r="F88" i="1" s="1"/>
  <c r="C18" i="1"/>
  <c r="C53" i="1" s="1"/>
  <c r="B18" i="1"/>
  <c r="B53" i="1" s="1"/>
  <c r="A18" i="1"/>
  <c r="E17" i="1"/>
  <c r="B17" i="1"/>
  <c r="B52" i="1" s="1"/>
  <c r="A17" i="1"/>
  <c r="E16" i="1"/>
  <c r="E86" i="1" s="1"/>
  <c r="B16" i="1"/>
  <c r="B51" i="1" s="1"/>
  <c r="A16" i="1"/>
  <c r="E15" i="1"/>
  <c r="F15" i="1" s="1"/>
  <c r="G15" i="1" s="1"/>
  <c r="H15" i="1" s="1"/>
  <c r="I15" i="1" s="1"/>
  <c r="J15" i="1" s="1"/>
  <c r="K15" i="1" s="1"/>
  <c r="L15" i="1" s="1"/>
  <c r="M15" i="1" s="1"/>
  <c r="C15" i="1"/>
  <c r="C50" i="1" s="1"/>
  <c r="B15" i="1"/>
  <c r="A15" i="1"/>
  <c r="E14" i="1"/>
  <c r="E84" i="1" s="1"/>
  <c r="C14" i="1"/>
  <c r="B14" i="1"/>
  <c r="B49" i="1" s="1"/>
  <c r="A14" i="1"/>
  <c r="E13" i="1"/>
  <c r="F13" i="1" s="1"/>
  <c r="C13" i="1"/>
  <c r="C48" i="1" s="1"/>
  <c r="B13" i="1"/>
  <c r="B48" i="1" s="1"/>
  <c r="A13" i="1"/>
  <c r="D12" i="1"/>
  <c r="E39" i="1" s="1"/>
  <c r="E109" i="1" s="1"/>
  <c r="C12" i="1"/>
  <c r="C11" i="1" s="1"/>
  <c r="A12" i="1"/>
  <c r="A11" i="1"/>
  <c r="A10" i="1"/>
  <c r="D9" i="1"/>
  <c r="C9" i="1"/>
  <c r="C44" i="1" s="1"/>
  <c r="B9" i="1"/>
  <c r="E9" i="1" s="1"/>
  <c r="A9" i="1"/>
  <c r="D8" i="1"/>
  <c r="A8" i="1"/>
  <c r="C62" i="1" l="1"/>
  <c r="K115" i="1"/>
  <c r="K114" i="1" s="1"/>
  <c r="C8" i="1"/>
  <c r="C43" i="1" s="1"/>
  <c r="D79" i="1" s="1"/>
  <c r="D78" i="1" s="1"/>
  <c r="D11" i="1"/>
  <c r="D10" i="1" s="1"/>
  <c r="F25" i="1"/>
  <c r="L106" i="1"/>
  <c r="D116" i="1"/>
  <c r="H116" i="1"/>
  <c r="L116" i="1"/>
  <c r="L115" i="1" s="1"/>
  <c r="E116" i="1"/>
  <c r="I116" i="1"/>
  <c r="M116" i="1"/>
  <c r="F139" i="1"/>
  <c r="J139" i="1"/>
  <c r="C139" i="1"/>
  <c r="C115" i="1" s="1"/>
  <c r="C114" i="1" s="1"/>
  <c r="C182" i="1" s="1"/>
  <c r="G139" i="1"/>
  <c r="K139" i="1"/>
  <c r="F164" i="1"/>
  <c r="J164" i="1"/>
  <c r="E167" i="1"/>
  <c r="I167" i="1"/>
  <c r="M167" i="1"/>
  <c r="E201" i="1"/>
  <c r="P201" i="1" s="1"/>
  <c r="F20" i="1"/>
  <c r="B26" i="1"/>
  <c r="B61" i="1" s="1"/>
  <c r="C29" i="1"/>
  <c r="C64" i="1" s="1"/>
  <c r="D100" i="1" s="1"/>
  <c r="D99" i="1" s="1"/>
  <c r="D98" i="1" s="1"/>
  <c r="B36" i="1"/>
  <c r="B71" i="1" s="1"/>
  <c r="E106" i="1"/>
  <c r="I106" i="1"/>
  <c r="M106" i="1"/>
  <c r="D202" i="1"/>
  <c r="E202" i="1" s="1"/>
  <c r="F202" i="1" s="1"/>
  <c r="G202" i="1" s="1"/>
  <c r="H202" i="1" s="1"/>
  <c r="I202" i="1" s="1"/>
  <c r="J202" i="1" s="1"/>
  <c r="E8" i="1"/>
  <c r="E79" i="1"/>
  <c r="E78" i="1" s="1"/>
  <c r="F9" i="1"/>
  <c r="G13" i="1"/>
  <c r="G83" i="1" s="1"/>
  <c r="D40" i="1"/>
  <c r="C28" i="1"/>
  <c r="C63" i="1" s="1"/>
  <c r="C10" i="1"/>
  <c r="M85" i="1"/>
  <c r="I85" i="1"/>
  <c r="E85" i="1"/>
  <c r="L85" i="1"/>
  <c r="H85" i="1"/>
  <c r="K85" i="1"/>
  <c r="G85" i="1"/>
  <c r="J85" i="1"/>
  <c r="F85" i="1"/>
  <c r="F90" i="1"/>
  <c r="G20" i="1"/>
  <c r="F92" i="1"/>
  <c r="G22" i="1"/>
  <c r="E97" i="1"/>
  <c r="E96" i="1" s="1"/>
  <c r="E26" i="1"/>
  <c r="F27" i="1"/>
  <c r="F83" i="1"/>
  <c r="E83" i="1"/>
  <c r="G183" i="1"/>
  <c r="G115" i="1"/>
  <c r="G114" i="1" s="1"/>
  <c r="G18" i="1"/>
  <c r="C49" i="1"/>
  <c r="E88" i="1"/>
  <c r="C66" i="1"/>
  <c r="D83" i="1"/>
  <c r="D82" i="1" s="1"/>
  <c r="B102" i="1"/>
  <c r="B67" i="1" s="1"/>
  <c r="B68" i="1"/>
  <c r="E12" i="1"/>
  <c r="F16" i="1"/>
  <c r="E87" i="1"/>
  <c r="F17" i="1"/>
  <c r="E89" i="1"/>
  <c r="F19" i="1"/>
  <c r="F21" i="1"/>
  <c r="F23" i="1"/>
  <c r="F94" i="1"/>
  <c r="G24" i="1"/>
  <c r="F95" i="1"/>
  <c r="G25" i="1"/>
  <c r="B44" i="1"/>
  <c r="B50" i="1"/>
  <c r="B82" i="1"/>
  <c r="B8" i="1"/>
  <c r="B12" i="1"/>
  <c r="B11" i="1" s="1"/>
  <c r="B10" i="1" s="1"/>
  <c r="B189" i="1" s="1"/>
  <c r="F14" i="1"/>
  <c r="C82" i="1"/>
  <c r="D183" i="1"/>
  <c r="D115" i="1"/>
  <c r="D114" i="1" s="1"/>
  <c r="D182" i="1" s="1"/>
  <c r="D189" i="1" s="1"/>
  <c r="H183" i="1"/>
  <c r="H115" i="1"/>
  <c r="H114" i="1" s="1"/>
  <c r="L114" i="1"/>
  <c r="E183" i="1"/>
  <c r="E115" i="1"/>
  <c r="E114" i="1" s="1"/>
  <c r="E182" i="1" s="1"/>
  <c r="I183" i="1"/>
  <c r="I115" i="1"/>
  <c r="I114" i="1" s="1"/>
  <c r="I182" i="1" s="1"/>
  <c r="M115" i="1"/>
  <c r="M114" i="1" s="1"/>
  <c r="M182" i="1" s="1"/>
  <c r="G182" i="1"/>
  <c r="K182" i="1"/>
  <c r="D97" i="1"/>
  <c r="D96" i="1" s="1"/>
  <c r="J100" i="1"/>
  <c r="J99" i="1" s="1"/>
  <c r="J98" i="1" s="1"/>
  <c r="M100" i="1"/>
  <c r="M99" i="1" s="1"/>
  <c r="M98" i="1" s="1"/>
  <c r="I100" i="1"/>
  <c r="I99" i="1" s="1"/>
  <c r="I98" i="1" s="1"/>
  <c r="L100" i="1"/>
  <c r="L99" i="1" s="1"/>
  <c r="L98" i="1" s="1"/>
  <c r="H100" i="1"/>
  <c r="H99" i="1" s="1"/>
  <c r="H98" i="1" s="1"/>
  <c r="K100" i="1"/>
  <c r="K99" i="1" s="1"/>
  <c r="K98" i="1" s="1"/>
  <c r="G100" i="1"/>
  <c r="G99" i="1" s="1"/>
  <c r="G98" i="1" s="1"/>
  <c r="H182" i="1"/>
  <c r="L182" i="1"/>
  <c r="K201" i="1"/>
  <c r="N201" i="1" s="1"/>
  <c r="C189" i="1" l="1"/>
  <c r="J115" i="1"/>
  <c r="J114" i="1" s="1"/>
  <c r="J182" i="1" s="1"/>
  <c r="K202" i="1"/>
  <c r="L202" i="1" s="1"/>
  <c r="M202" i="1" s="1"/>
  <c r="F115" i="1"/>
  <c r="F114" i="1" s="1"/>
  <c r="F182" i="1" s="1"/>
  <c r="F84" i="1"/>
  <c r="G14" i="1"/>
  <c r="B40" i="1"/>
  <c r="B187" i="1" s="1"/>
  <c r="B190" i="1"/>
  <c r="B47" i="1"/>
  <c r="B81" i="1"/>
  <c r="F39" i="1"/>
  <c r="F109" i="1" s="1"/>
  <c r="E11" i="1"/>
  <c r="E10" i="1" s="1"/>
  <c r="E40" i="1" s="1"/>
  <c r="E187" i="1" s="1"/>
  <c r="G88" i="1"/>
  <c r="H18" i="1"/>
  <c r="F97" i="1"/>
  <c r="F96" i="1" s="1"/>
  <c r="G27" i="1"/>
  <c r="F26" i="1"/>
  <c r="F12" i="1"/>
  <c r="D190" i="1"/>
  <c r="D81" i="1"/>
  <c r="D80" i="1" s="1"/>
  <c r="D110" i="1" s="1"/>
  <c r="D188" i="1" s="1"/>
  <c r="D194" i="1" s="1"/>
  <c r="C190" i="1"/>
  <c r="C81" i="1"/>
  <c r="G95" i="1"/>
  <c r="H25" i="1"/>
  <c r="F93" i="1"/>
  <c r="G23" i="1"/>
  <c r="F87" i="1"/>
  <c r="G17" i="1"/>
  <c r="E82" i="1"/>
  <c r="E81" i="1" s="1"/>
  <c r="E80" i="1" s="1"/>
  <c r="E110" i="1" s="1"/>
  <c r="E188" i="1" s="1"/>
  <c r="E194" i="1" s="1"/>
  <c r="E193" i="1" s="1"/>
  <c r="E199" i="1" s="1"/>
  <c r="G90" i="1"/>
  <c r="H20" i="1"/>
  <c r="D187" i="1"/>
  <c r="F79" i="1"/>
  <c r="F78" i="1" s="1"/>
  <c r="F8" i="1"/>
  <c r="G9" i="1"/>
  <c r="F91" i="1"/>
  <c r="G21" i="1"/>
  <c r="B43" i="1"/>
  <c r="G94" i="1"/>
  <c r="H24" i="1"/>
  <c r="F89" i="1"/>
  <c r="G19" i="1"/>
  <c r="G16" i="1"/>
  <c r="F86" i="1"/>
  <c r="F82" i="1" s="1"/>
  <c r="F81" i="1" s="1"/>
  <c r="F80" i="1" s="1"/>
  <c r="G92" i="1"/>
  <c r="H22" i="1"/>
  <c r="C40" i="1"/>
  <c r="C187" i="1" s="1"/>
  <c r="H13" i="1"/>
  <c r="G12" i="1" l="1"/>
  <c r="G11" i="1"/>
  <c r="H39" i="1"/>
  <c r="H109" i="1" s="1"/>
  <c r="H92" i="1"/>
  <c r="I22" i="1"/>
  <c r="G89" i="1"/>
  <c r="H19" i="1"/>
  <c r="G93" i="1"/>
  <c r="H23" i="1"/>
  <c r="C80" i="1"/>
  <c r="C46" i="1"/>
  <c r="G91" i="1"/>
  <c r="H21" i="1"/>
  <c r="G39" i="1"/>
  <c r="G109" i="1" s="1"/>
  <c r="F11" i="1"/>
  <c r="F10" i="1" s="1"/>
  <c r="F40" i="1" s="1"/>
  <c r="F187" i="1" s="1"/>
  <c r="F110" i="1"/>
  <c r="F188" i="1" s="1"/>
  <c r="F194" i="1" s="1"/>
  <c r="F193" i="1" s="1"/>
  <c r="F199" i="1" s="1"/>
  <c r="I13" i="1"/>
  <c r="H83" i="1"/>
  <c r="H94" i="1"/>
  <c r="I24" i="1"/>
  <c r="G87" i="1"/>
  <c r="H17" i="1"/>
  <c r="H95" i="1"/>
  <c r="I25" i="1"/>
  <c r="H88" i="1"/>
  <c r="I18" i="1"/>
  <c r="B80" i="1"/>
  <c r="B46" i="1"/>
  <c r="G84" i="1"/>
  <c r="H14" i="1"/>
  <c r="G86" i="1"/>
  <c r="H16" i="1"/>
  <c r="G79" i="1"/>
  <c r="G78" i="1" s="1"/>
  <c r="H9" i="1"/>
  <c r="G8" i="1"/>
  <c r="H90" i="1"/>
  <c r="I20" i="1"/>
  <c r="D193" i="1"/>
  <c r="D199" i="1" s="1"/>
  <c r="G97" i="1"/>
  <c r="G96" i="1" s="1"/>
  <c r="H27" i="1"/>
  <c r="G26" i="1"/>
  <c r="H79" i="1" l="1"/>
  <c r="H78" i="1" s="1"/>
  <c r="I9" i="1"/>
  <c r="H8" i="1"/>
  <c r="H84" i="1"/>
  <c r="I14" i="1"/>
  <c r="J18" i="1"/>
  <c r="I88" i="1"/>
  <c r="H87" i="1"/>
  <c r="I17" i="1"/>
  <c r="I90" i="1"/>
  <c r="J20" i="1"/>
  <c r="G82" i="1"/>
  <c r="G81" i="1" s="1"/>
  <c r="G80" i="1" s="1"/>
  <c r="G110" i="1" s="1"/>
  <c r="G188" i="1" s="1"/>
  <c r="G194" i="1" s="1"/>
  <c r="J13" i="1"/>
  <c r="I83" i="1"/>
  <c r="C45" i="1"/>
  <c r="C110" i="1"/>
  <c r="C188" i="1" s="1"/>
  <c r="I19" i="1"/>
  <c r="H89" i="1"/>
  <c r="B45" i="1"/>
  <c r="B110" i="1"/>
  <c r="B188" i="1" s="1"/>
  <c r="I92" i="1"/>
  <c r="J22" i="1"/>
  <c r="H97" i="1"/>
  <c r="H96" i="1" s="1"/>
  <c r="I27" i="1"/>
  <c r="H26" i="1"/>
  <c r="H86" i="1"/>
  <c r="I16" i="1"/>
  <c r="I95" i="1"/>
  <c r="J25" i="1"/>
  <c r="I94" i="1"/>
  <c r="J24" i="1"/>
  <c r="H12" i="1"/>
  <c r="H91" i="1"/>
  <c r="I21" i="1"/>
  <c r="H93" i="1"/>
  <c r="I23" i="1"/>
  <c r="G10" i="1"/>
  <c r="G40" i="1" s="1"/>
  <c r="G187" i="1" s="1"/>
  <c r="H82" i="1" l="1"/>
  <c r="H81" i="1" s="1"/>
  <c r="H80" i="1" s="1"/>
  <c r="H110" i="1" s="1"/>
  <c r="H188" i="1" s="1"/>
  <c r="H194" i="1" s="1"/>
  <c r="H193" i="1" s="1"/>
  <c r="H199" i="1" s="1"/>
  <c r="I12" i="1"/>
  <c r="J39" i="1" s="1"/>
  <c r="J109" i="1" s="1"/>
  <c r="G193" i="1"/>
  <c r="G199" i="1" s="1"/>
  <c r="I11" i="1"/>
  <c r="I93" i="1"/>
  <c r="J23" i="1"/>
  <c r="I97" i="1"/>
  <c r="I96" i="1" s="1"/>
  <c r="I26" i="1"/>
  <c r="J27" i="1"/>
  <c r="I87" i="1"/>
  <c r="J17" i="1"/>
  <c r="J94" i="1"/>
  <c r="K24" i="1"/>
  <c r="I86" i="1"/>
  <c r="J16" i="1"/>
  <c r="I89" i="1"/>
  <c r="J19" i="1"/>
  <c r="J90" i="1"/>
  <c r="K20" i="1"/>
  <c r="I91" i="1"/>
  <c r="I82" i="1" s="1"/>
  <c r="I81" i="1" s="1"/>
  <c r="I80" i="1" s="1"/>
  <c r="J21" i="1"/>
  <c r="J92" i="1"/>
  <c r="K22" i="1"/>
  <c r="I39" i="1"/>
  <c r="I109" i="1" s="1"/>
  <c r="H11" i="1"/>
  <c r="H10" i="1" s="1"/>
  <c r="H40" i="1" s="1"/>
  <c r="H187" i="1" s="1"/>
  <c r="I84" i="1"/>
  <c r="J14" i="1"/>
  <c r="J95" i="1"/>
  <c r="K25" i="1"/>
  <c r="K13" i="1"/>
  <c r="J83" i="1"/>
  <c r="J88" i="1"/>
  <c r="K18" i="1"/>
  <c r="I8" i="1"/>
  <c r="I79" i="1"/>
  <c r="I78" i="1" s="1"/>
  <c r="J9" i="1"/>
  <c r="J12" i="1" l="1"/>
  <c r="K39" i="1" s="1"/>
  <c r="K109" i="1" s="1"/>
  <c r="I110" i="1"/>
  <c r="I188" i="1" s="1"/>
  <c r="I194" i="1" s="1"/>
  <c r="J93" i="1"/>
  <c r="K23" i="1"/>
  <c r="K88" i="1"/>
  <c r="L18" i="1"/>
  <c r="K92" i="1"/>
  <c r="L22" i="1"/>
  <c r="K90" i="1"/>
  <c r="L20" i="1"/>
  <c r="I10" i="1"/>
  <c r="I40" i="1" s="1"/>
  <c r="I187" i="1" s="1"/>
  <c r="J79" i="1"/>
  <c r="J78" i="1" s="1"/>
  <c r="J8" i="1"/>
  <c r="K9" i="1"/>
  <c r="K95" i="1"/>
  <c r="L25" i="1"/>
  <c r="J86" i="1"/>
  <c r="K16" i="1"/>
  <c r="K17" i="1"/>
  <c r="J87" i="1"/>
  <c r="J91" i="1"/>
  <c r="K21" i="1"/>
  <c r="L13" i="1"/>
  <c r="K83" i="1"/>
  <c r="J84" i="1"/>
  <c r="J82" i="1" s="1"/>
  <c r="J81" i="1" s="1"/>
  <c r="J80" i="1" s="1"/>
  <c r="J110" i="1" s="1"/>
  <c r="J188" i="1" s="1"/>
  <c r="J194" i="1" s="1"/>
  <c r="J193" i="1" s="1"/>
  <c r="J199" i="1" s="1"/>
  <c r="K14" i="1"/>
  <c r="J89" i="1"/>
  <c r="K19" i="1"/>
  <c r="K94" i="1"/>
  <c r="L24" i="1"/>
  <c r="J97" i="1"/>
  <c r="J96" i="1" s="1"/>
  <c r="K27" i="1"/>
  <c r="J26" i="1"/>
  <c r="J11" i="1" l="1"/>
  <c r="M13" i="1"/>
  <c r="L83" i="1"/>
  <c r="K86" i="1"/>
  <c r="L16" i="1"/>
  <c r="K79" i="1"/>
  <c r="K78" i="1" s="1"/>
  <c r="L9" i="1"/>
  <c r="K8" i="1"/>
  <c r="L90" i="1"/>
  <c r="M20" i="1"/>
  <c r="M90" i="1" s="1"/>
  <c r="L88" i="1"/>
  <c r="M18" i="1"/>
  <c r="M88" i="1" s="1"/>
  <c r="L94" i="1"/>
  <c r="M24" i="1"/>
  <c r="M94" i="1" s="1"/>
  <c r="L14" i="1"/>
  <c r="K84" i="1"/>
  <c r="K12" i="1"/>
  <c r="I193" i="1"/>
  <c r="I199" i="1" s="1"/>
  <c r="K91" i="1"/>
  <c r="L21" i="1"/>
  <c r="L95" i="1"/>
  <c r="M25" i="1"/>
  <c r="M95" i="1" s="1"/>
  <c r="L92" i="1"/>
  <c r="M22" i="1"/>
  <c r="M92" i="1" s="1"/>
  <c r="J10" i="1"/>
  <c r="J40" i="1" s="1"/>
  <c r="J187" i="1" s="1"/>
  <c r="K97" i="1"/>
  <c r="K96" i="1" s="1"/>
  <c r="L27" i="1"/>
  <c r="K26" i="1"/>
  <c r="K89" i="1"/>
  <c r="L19" i="1"/>
  <c r="K82" i="1"/>
  <c r="K81" i="1" s="1"/>
  <c r="K80" i="1" s="1"/>
  <c r="K110" i="1" s="1"/>
  <c r="K188" i="1" s="1"/>
  <c r="K194" i="1" s="1"/>
  <c r="K87" i="1"/>
  <c r="L17" i="1"/>
  <c r="K93" i="1"/>
  <c r="L23" i="1"/>
  <c r="K193" i="1" l="1"/>
  <c r="K199" i="1" s="1"/>
  <c r="K204" i="1" s="1"/>
  <c r="M19" i="1"/>
  <c r="M89" i="1" s="1"/>
  <c r="L89" i="1"/>
  <c r="L87" i="1"/>
  <c r="M17" i="1"/>
  <c r="M87" i="1" s="1"/>
  <c r="L84" i="1"/>
  <c r="M14" i="1"/>
  <c r="M84" i="1" s="1"/>
  <c r="L79" i="1"/>
  <c r="L78" i="1" s="1"/>
  <c r="M9" i="1"/>
  <c r="L8" i="1"/>
  <c r="M21" i="1"/>
  <c r="M91" i="1" s="1"/>
  <c r="L91" i="1"/>
  <c r="L12" i="1"/>
  <c r="L93" i="1"/>
  <c r="M23" i="1"/>
  <c r="M93" i="1" s="1"/>
  <c r="L97" i="1"/>
  <c r="L96" i="1" s="1"/>
  <c r="L26" i="1"/>
  <c r="M27" i="1"/>
  <c r="K11" i="1"/>
  <c r="K10" i="1" s="1"/>
  <c r="K40" i="1" s="1"/>
  <c r="K187" i="1" s="1"/>
  <c r="L39" i="1"/>
  <c r="L109" i="1" s="1"/>
  <c r="L86" i="1"/>
  <c r="M16" i="1"/>
  <c r="M86" i="1" s="1"/>
  <c r="M83" i="1"/>
  <c r="M82" i="1" l="1"/>
  <c r="L82" i="1"/>
  <c r="L81" i="1" s="1"/>
  <c r="L80" i="1" s="1"/>
  <c r="L110" i="1" s="1"/>
  <c r="L188" i="1" s="1"/>
  <c r="L194" i="1" s="1"/>
  <c r="M39" i="1"/>
  <c r="M109" i="1" s="1"/>
  <c r="L11" i="1"/>
  <c r="L10" i="1" s="1"/>
  <c r="M79" i="1"/>
  <c r="M78" i="1" s="1"/>
  <c r="M8" i="1"/>
  <c r="M12" i="1"/>
  <c r="M11" i="1" s="1"/>
  <c r="M10" i="1" s="1"/>
  <c r="L40" i="1"/>
  <c r="L187" i="1" s="1"/>
  <c r="M97" i="1"/>
  <c r="M96" i="1" s="1"/>
  <c r="M81" i="1" s="1"/>
  <c r="M80" i="1" s="1"/>
  <c r="M26" i="1"/>
  <c r="L193" i="1" l="1"/>
  <c r="L199" i="1" s="1"/>
  <c r="L204" i="1" s="1"/>
  <c r="N204" i="1" s="1"/>
  <c r="M110" i="1"/>
  <c r="M188" i="1" s="1"/>
  <c r="M194" i="1" s="1"/>
  <c r="M193" i="1" s="1"/>
  <c r="M199" i="1" s="1"/>
  <c r="M40" i="1"/>
  <c r="M187" i="1" s="1"/>
  <c r="B194" i="1" l="1"/>
</calcChain>
</file>

<file path=xl/sharedStrings.xml><?xml version="1.0" encoding="utf-8"?>
<sst xmlns="http://schemas.openxmlformats.org/spreadsheetml/2006/main" count="182" uniqueCount="142">
  <si>
    <t>E.S.E HOSPITAL SAN JERÓNIMO DE MONTERIA</t>
  </si>
  <si>
    <t>891079999-5</t>
  </si>
  <si>
    <t>ESCENARIO FINANCIERO</t>
  </si>
  <si>
    <t>META DE CRECIMIETO EN VENTAS DE SERVICIOS</t>
  </si>
  <si>
    <t>INGRESOS RECONOCIDOS (FACTURACIÓN)</t>
  </si>
  <si>
    <t>PROMEDIO ULTIMOS 5 AÑOS</t>
  </si>
  <si>
    <t>PROMEDIO ÚLTIMOS 3 AÑOS</t>
  </si>
  <si>
    <t>2022 (Proyectado a cierre según facturacion)</t>
  </si>
  <si>
    <t>Ventas Incidentales de Establecimientos no de Mercado</t>
  </si>
  <si>
    <t>Transferencias Corrientes</t>
  </si>
  <si>
    <t>Transferencias  para Empresas Sociales del Estado</t>
  </si>
  <si>
    <t>Aportes del Orden Nacional</t>
  </si>
  <si>
    <t>Aportes del Orden Departamental</t>
  </si>
  <si>
    <t>B. Ingresos No Corrientes</t>
  </si>
  <si>
    <t>Recursos de Capital</t>
  </si>
  <si>
    <t>Intereses</t>
  </si>
  <si>
    <t>Otros</t>
  </si>
  <si>
    <t>Recuperación de Cartera</t>
  </si>
  <si>
    <t>Cuentas por Cobrar Vig. Anteriores Régimen Contributivo</t>
  </si>
  <si>
    <t>Cuentas por Cobrar Vig. Anteriores Régimen Subsidiado</t>
  </si>
  <si>
    <t>C. Recaudo cartera - Rezago Vigencia Anterior</t>
  </si>
  <si>
    <t>TOTAL INGRESOS</t>
  </si>
  <si>
    <t>Dsponibilidad Inicial</t>
  </si>
  <si>
    <t>caja y bancos</t>
  </si>
  <si>
    <t>A. Total Ingresos Corrientes</t>
  </si>
  <si>
    <t>Ingreso de Explotación</t>
  </si>
  <si>
    <t>Venta de Servicios de Salud</t>
  </si>
  <si>
    <t>Regimen Subsidiado</t>
  </si>
  <si>
    <t>Régimen Contributivo</t>
  </si>
  <si>
    <t>Municipios - PPNA y NO POS</t>
  </si>
  <si>
    <t>Departamento/Distrito - PIC</t>
  </si>
  <si>
    <t>Municipios - PIC</t>
  </si>
  <si>
    <t>SOAT - Accidentes de Tránsito Cías de Seguros</t>
  </si>
  <si>
    <t>FOSYGA- ECAT Accidentes de Tránsito</t>
  </si>
  <si>
    <t>Otras ventas de servicios de salud- COVID</t>
  </si>
  <si>
    <t>IPS Privadas</t>
  </si>
  <si>
    <t>Regimen Especial</t>
  </si>
  <si>
    <t>Adminsitradoras de Riesgos Laborales</t>
  </si>
  <si>
    <t>Cuota de recuperacion</t>
  </si>
  <si>
    <t>Particulares</t>
  </si>
  <si>
    <t>Otros Ingresos (Arriendo de Bienes y otros)</t>
  </si>
  <si>
    <t>INGRESOS RECAUDADOS</t>
  </si>
  <si>
    <t>2022 (Proyectado al cierre)</t>
  </si>
  <si>
    <t>No Tributarios</t>
  </si>
  <si>
    <t>Venta de Bienes y Servicios</t>
  </si>
  <si>
    <t>PROMEDIO ÚLTIMOS 5 AÑOS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</si>
  <si>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</si>
  <si>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</si>
  <si>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</si>
  <si>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</si>
  <si>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</si>
  <si>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</si>
  <si>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</si>
  <si>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</si>
  <si>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</si>
  <si>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GASTOS COMPROMETIDOS</t>
  </si>
  <si>
    <t>GASTOS DE FUNCIONAMIENTO</t>
  </si>
  <si>
    <t>Servicios Personales</t>
  </si>
  <si>
    <t>Sueldos</t>
  </si>
  <si>
    <t>vacaciones</t>
  </si>
  <si>
    <t>Bonificacion por servicios prestados</t>
  </si>
  <si>
    <t>Bonificacion Especial de Recreacion</t>
  </si>
  <si>
    <t>Horas Extras y Días Festivos</t>
  </si>
  <si>
    <t>Prima de Antigüedad o Incremento de Antigüedad</t>
  </si>
  <si>
    <t>Prima de Navidad</t>
  </si>
  <si>
    <t>Prima de servicios</t>
  </si>
  <si>
    <t>Prima de Vacaciones</t>
  </si>
  <si>
    <t>Prima Tecnica</t>
  </si>
  <si>
    <t>Subsidio de Alimentacion</t>
  </si>
  <si>
    <t>Auxilio de Transporte</t>
  </si>
  <si>
    <t>Indemnización por Vacaciones</t>
  </si>
  <si>
    <t>Cesantias</t>
  </si>
  <si>
    <t>Honorarios Profesionales</t>
  </si>
  <si>
    <t>Remuneracion por Servicios Tecnicos</t>
  </si>
  <si>
    <t>Fondos de Pensiones</t>
  </si>
  <si>
    <t>Empresas Promotoras de Salud</t>
  </si>
  <si>
    <t>SENA</t>
  </si>
  <si>
    <t>ICBF</t>
  </si>
  <si>
    <t>CCF</t>
  </si>
  <si>
    <t>Administradoras Riesgos Profesionales</t>
  </si>
  <si>
    <t>GASTOS GENERALES</t>
  </si>
  <si>
    <t>COMPRA DE EQUIPO</t>
  </si>
  <si>
    <t>PAPELERIA</t>
  </si>
  <si>
    <t>MATERIALES DE OFICINA</t>
  </si>
  <si>
    <t>DOTACION</t>
  </si>
  <si>
    <t>IMPRESOS Y PUBLICACIONES</t>
  </si>
  <si>
    <t>SEGUROS</t>
  </si>
  <si>
    <t>COMUNICACIONES Y TRANSPORTE</t>
  </si>
  <si>
    <t>VIATICOS Y GASTOS DE VIAJE</t>
  </si>
  <si>
    <t>ARRENDAMIENTOS</t>
  </si>
  <si>
    <t>BIENESTAR SOCIAL</t>
  </si>
  <si>
    <t>CAPACITACION-</t>
  </si>
  <si>
    <t>SALUD OCUPACIONAL</t>
  </si>
  <si>
    <t>IMPUESTOS (4X1000, PREDIAL, VEHICULOS, OTROS)</t>
  </si>
  <si>
    <t>MANTENIMIENTO HOSPITALARIO</t>
  </si>
  <si>
    <t>COMPRA DE EQUIPO E INSTR-MEDICO, LAB</t>
  </si>
  <si>
    <t>MATERIAL DE ASEO</t>
  </si>
  <si>
    <t>ROPERIA Y DOTACION</t>
  </si>
  <si>
    <t>COMBUSTIBLES</t>
  </si>
  <si>
    <t>SERVICIOS PUBLICOS</t>
  </si>
  <si>
    <t>PAGOS A OTRAS IPS</t>
  </si>
  <si>
    <t>TRANSFERENCIAS CORRIENTES</t>
  </si>
  <si>
    <t>Cuota de Auditaje</t>
  </si>
  <si>
    <t>Sentencias y Conciliaciones</t>
  </si>
  <si>
    <t>GASTOS DE OPERACIÓN, COMERCIALIZACIÓN Y PRESTACIÓN DE SERVICIOS</t>
  </si>
  <si>
    <t>COOPERATIVA DE HOSPITALES</t>
  </si>
  <si>
    <t>PRODUCTOS FARMACEUTICOS</t>
  </si>
  <si>
    <t>MATERIAL MEDICO QUIRURGICO</t>
  </si>
  <si>
    <t>MATERIAL DE LABORATORIO</t>
  </si>
  <si>
    <t>MATERIAL PARA BANCO DE SANGRE</t>
  </si>
  <si>
    <t>MATERIAL PARA RAYOS X</t>
  </si>
  <si>
    <t>MATERIAL PARA OSTEOSINTESIS</t>
  </si>
  <si>
    <t>ALIMENTACION</t>
  </si>
  <si>
    <t>DISPOSICION DE RESIDUOS</t>
  </si>
  <si>
    <t>GASTOS DE INVERSIÓN</t>
  </si>
  <si>
    <t>Inversion</t>
  </si>
  <si>
    <t>Proyecto de formalizacion laboral y apoyo de costos para aumento de prestacion de servicios de la salud via nuevos servicios de alta complejodad</t>
  </si>
  <si>
    <t>Pago de Vigencias Anteriores</t>
  </si>
  <si>
    <t>Pago de Vigencias expiradas - solo contempladas con el acuerdo de reestructuracion de pasivos</t>
  </si>
  <si>
    <t>TOTAL GASTOS (Total con Vigencias Anteriores sin comprometer)</t>
  </si>
  <si>
    <t>PROMEDIO ULTIMOS 3 AÑOS</t>
  </si>
  <si>
    <t xml:space="preserve">EXCEDENTE (DÉFICIT) OPERACIÓN TOTAL (INGRESOS RECONOCIDOS - MENOS GASTOS COMPROMETIDOS) </t>
  </si>
  <si>
    <t xml:space="preserve">EXCEDENTE (DÉFICIT) OPERACIÓN TOTAL (INGRESOS  RECAUDADOS MENOS GASTOS COMPROMETIDOS) </t>
  </si>
  <si>
    <t>Analsis del Promedio sin Rezago (CXP) con reconocimientos</t>
  </si>
  <si>
    <t>Analsis del Promedio sin Rezago (CXP) con recaudo</t>
  </si>
  <si>
    <t>INGRESOS PARA FINANCIAR GASTOS</t>
  </si>
  <si>
    <t>1.  Recursos propios (Superavit)</t>
  </si>
  <si>
    <t>Total</t>
  </si>
  <si>
    <t>Superavit</t>
  </si>
  <si>
    <t>2.  Recursos destinados por el Departamento/Distrito</t>
  </si>
  <si>
    <t>Recursos para cubrir el Pasivo</t>
  </si>
  <si>
    <t>3.  Recursos de la Nación</t>
  </si>
  <si>
    <t>Financiacion de Proyectos para ampliacion de servicios</t>
  </si>
  <si>
    <t>TOTAL INGRESOS RESTRUCTURACION DE PASIVOS</t>
  </si>
  <si>
    <t>GASTOS</t>
  </si>
  <si>
    <t>TOTAL PAGADO</t>
  </si>
  <si>
    <t xml:space="preserve">TOTAL PAGO PASIVO EXIGIBLE </t>
  </si>
  <si>
    <t>SALDO PASIVO EXIGIBLE DESPUES DEL PAGO</t>
  </si>
  <si>
    <t>OTROS  PASIVOS (INGRESOS RECIBIDOS POR ANTICIPADO)</t>
  </si>
  <si>
    <t>TOTAL PAGO DE PROVISIONES  CON CORTE A 30/06/2022 COIN GIRO DE GOBERNACION</t>
  </si>
  <si>
    <t>TOTAL PASIVO EXIGIBLE + PASIVO EJECUTIVO + OTROS PASIVOS + PROVISIONES</t>
  </si>
  <si>
    <t>INVERSION EN TECNOLOGIA (EQUIPOS) CONFINANCIACION MINISTERIOS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</si>
</sst>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\ * #,##0\ ;\ * \(#,##0\);\ * &quot;-&quot;??\ "/>
    <numFmt numFmtId="165" formatCode="0.0%"/>
    <numFmt numFmtId="166" formatCode="_(* #,##0_);_(* \(#,##0\);_(* &quot;-&quot;??_);_(@_)"/>
    <numFmt numFmtId="167" formatCode="#,##0_ ;\-#,##0\ "/>
    <numFmt numFmtId="168" formatCode="\ * #,##0.00\ ;\ * \(#,##0.00\);\ * &quot;-&quot;??\ 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496B0"/>
        <bgColor rgb="FF8496B0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548135"/>
        <bgColor rgb="FF548135"/>
      </patternFill>
    </fill>
    <fill>
      <patternFill patternType="solid">
        <fgColor rgb="FFADB9CA"/>
        <bgColor rgb="FFADB9CA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FFDC97"/>
        <bgColor rgb="FFFFDC97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2" applyAlignment="1">
      <alignment wrapText="1"/>
    </xf>
    <xf numFmtId="0" fontId="2" fillId="0" borderId="0" xfId="2"/>
    <xf numFmtId="0" fontId="3" fillId="0" borderId="0" xfId="2" applyFont="1"/>
    <xf numFmtId="3" fontId="2" fillId="0" borderId="0" xfId="2" applyNumberFormat="1"/>
    <xf numFmtId="164" fontId="0" fillId="0" borderId="0" xfId="3" applyNumberFormat="1" applyFont="1"/>
    <xf numFmtId="164" fontId="2" fillId="0" borderId="0" xfId="2" applyNumberFormat="1"/>
    <xf numFmtId="9" fontId="2" fillId="0" borderId="0" xfId="3" applyFont="1" applyBorder="1"/>
    <xf numFmtId="9" fontId="4" fillId="0" borderId="4" xfId="3" applyFont="1" applyBorder="1" applyAlignment="1">
      <alignment horizontal="center" vertical="center"/>
    </xf>
    <xf numFmtId="0" fontId="4" fillId="2" borderId="5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164" fontId="5" fillId="3" borderId="6" xfId="2" applyNumberFormat="1" applyFont="1" applyFill="1" applyBorder="1" applyAlignment="1">
      <alignment wrapText="1"/>
    </xf>
    <xf numFmtId="41" fontId="5" fillId="3" borderId="6" xfId="1" applyFont="1" applyFill="1" applyBorder="1" applyAlignment="1">
      <alignment wrapText="1"/>
    </xf>
    <xf numFmtId="164" fontId="6" fillId="0" borderId="6" xfId="2" applyNumberFormat="1" applyFont="1" applyBorder="1" applyAlignment="1">
      <alignment wrapText="1"/>
    </xf>
    <xf numFmtId="41" fontId="7" fillId="0" borderId="6" xfId="1" applyFont="1" applyBorder="1"/>
    <xf numFmtId="164" fontId="5" fillId="4" borderId="6" xfId="2" applyNumberFormat="1" applyFont="1" applyFill="1" applyBorder="1" applyAlignment="1">
      <alignment wrapText="1"/>
    </xf>
    <xf numFmtId="41" fontId="5" fillId="4" borderId="6" xfId="1" applyFont="1" applyFill="1" applyBorder="1" applyAlignment="1">
      <alignment wrapText="1"/>
    </xf>
    <xf numFmtId="164" fontId="5" fillId="0" borderId="6" xfId="2" applyNumberFormat="1" applyFont="1" applyBorder="1" applyAlignment="1">
      <alignment wrapText="1"/>
    </xf>
    <xf numFmtId="41" fontId="5" fillId="0" borderId="6" xfId="1" applyFont="1" applyBorder="1" applyAlignment="1">
      <alignment wrapText="1"/>
    </xf>
    <xf numFmtId="0" fontId="8" fillId="0" borderId="6" xfId="2" applyFont="1" applyBorder="1" applyAlignment="1">
      <alignment vertical="center" wrapText="1"/>
    </xf>
    <xf numFmtId="0" fontId="9" fillId="0" borderId="6" xfId="2" applyFont="1" applyBorder="1" applyAlignment="1">
      <alignment vertical="center" wrapText="1"/>
    </xf>
    <xf numFmtId="41" fontId="7" fillId="0" borderId="6" xfId="1" applyFont="1" applyBorder="1" applyAlignment="1">
      <alignment horizontal="right"/>
    </xf>
    <xf numFmtId="41" fontId="4" fillId="0" borderId="6" xfId="1" applyFont="1" applyBorder="1"/>
    <xf numFmtId="164" fontId="10" fillId="5" borderId="0" xfId="2" applyNumberFormat="1" applyFont="1" applyFill="1" applyAlignment="1">
      <alignment wrapText="1"/>
    </xf>
    <xf numFmtId="41" fontId="10" fillId="5" borderId="0" xfId="1" applyFont="1" applyFill="1" applyBorder="1" applyAlignment="1">
      <alignment wrapText="1"/>
    </xf>
    <xf numFmtId="0" fontId="7" fillId="0" borderId="0" xfId="2" applyFont="1"/>
    <xf numFmtId="164" fontId="7" fillId="0" borderId="0" xfId="2" applyNumberFormat="1" applyFont="1" applyAlignment="1">
      <alignment wrapText="1"/>
    </xf>
    <xf numFmtId="164" fontId="7" fillId="0" borderId="0" xfId="2" applyNumberFormat="1" applyFont="1"/>
    <xf numFmtId="164" fontId="11" fillId="0" borderId="7" xfId="2" applyNumberFormat="1" applyFont="1" applyBorder="1" applyAlignment="1">
      <alignment wrapText="1"/>
    </xf>
    <xf numFmtId="0" fontId="7" fillId="0" borderId="0" xfId="2" applyFont="1" applyAlignment="1">
      <alignment wrapText="1"/>
    </xf>
    <xf numFmtId="164" fontId="12" fillId="0" borderId="4" xfId="2" applyNumberFormat="1" applyFont="1" applyBorder="1" applyAlignment="1">
      <alignment wrapText="1"/>
    </xf>
    <xf numFmtId="9" fontId="12" fillId="0" borderId="4" xfId="3" applyFont="1" applyBorder="1" applyAlignment="1">
      <alignment wrapText="1"/>
    </xf>
    <xf numFmtId="164" fontId="11" fillId="0" borderId="4" xfId="2" applyNumberFormat="1" applyFont="1" applyBorder="1" applyAlignment="1">
      <alignment wrapText="1"/>
    </xf>
    <xf numFmtId="9" fontId="11" fillId="0" borderId="4" xfId="3" applyFont="1" applyBorder="1" applyAlignment="1">
      <alignment wrapText="1"/>
    </xf>
    <xf numFmtId="0" fontId="13" fillId="0" borderId="4" xfId="2" applyFont="1" applyBorder="1" applyAlignment="1">
      <alignment vertical="center"/>
    </xf>
    <xf numFmtId="9" fontId="13" fillId="0" borderId="4" xfId="3" applyFont="1" applyBorder="1" applyAlignment="1">
      <alignment vertical="center" wrapText="1"/>
    </xf>
    <xf numFmtId="9" fontId="13" fillId="0" borderId="4" xfId="3" applyFont="1" applyBorder="1" applyAlignment="1">
      <alignment vertical="center"/>
    </xf>
    <xf numFmtId="10" fontId="13" fillId="0" borderId="4" xfId="3" applyNumberFormat="1" applyFont="1" applyFill="1" applyBorder="1" applyAlignment="1">
      <alignment vertical="center"/>
    </xf>
    <xf numFmtId="9" fontId="14" fillId="0" borderId="4" xfId="3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9" fontId="14" fillId="0" borderId="4" xfId="3" applyFont="1" applyBorder="1" applyAlignment="1">
      <alignment vertical="center" wrapText="1"/>
    </xf>
    <xf numFmtId="0" fontId="13" fillId="0" borderId="4" xfId="2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9" fontId="9" fillId="0" borderId="4" xfId="3" applyFont="1" applyBorder="1" applyAlignment="1">
      <alignment vertical="center" wrapText="1"/>
    </xf>
    <xf numFmtId="9" fontId="9" fillId="0" borderId="4" xfId="3" applyFont="1" applyBorder="1" applyAlignment="1">
      <alignment vertical="center"/>
    </xf>
    <xf numFmtId="0" fontId="14" fillId="0" borderId="4" xfId="2" applyFont="1" applyBorder="1" applyAlignment="1">
      <alignment vertical="center" wrapText="1"/>
    </xf>
    <xf numFmtId="165" fontId="11" fillId="0" borderId="4" xfId="3" applyNumberFormat="1" applyFont="1" applyFill="1" applyBorder="1" applyAlignment="1">
      <alignment wrapText="1"/>
    </xf>
    <xf numFmtId="9" fontId="14" fillId="0" borderId="4" xfId="3" applyFont="1" applyFill="1" applyBorder="1" applyAlignment="1">
      <alignment vertical="center"/>
    </xf>
    <xf numFmtId="164" fontId="5" fillId="0" borderId="0" xfId="2" applyNumberFormat="1" applyFont="1" applyAlignment="1">
      <alignment wrapText="1"/>
    </xf>
    <xf numFmtId="9" fontId="6" fillId="0" borderId="0" xfId="2" applyNumberFormat="1" applyFont="1" applyAlignment="1">
      <alignment wrapText="1"/>
    </xf>
    <xf numFmtId="41" fontId="7" fillId="0" borderId="0" xfId="2" applyNumberFormat="1" applyFont="1"/>
    <xf numFmtId="0" fontId="4" fillId="2" borderId="6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166" fontId="15" fillId="6" borderId="4" xfId="2" applyNumberFormat="1" applyFont="1" applyFill="1" applyBorder="1" applyAlignment="1">
      <alignment horizontal="center" vertical="center" wrapText="1"/>
    </xf>
    <xf numFmtId="167" fontId="7" fillId="0" borderId="6" xfId="2" applyNumberFormat="1" applyFont="1" applyBorder="1"/>
    <xf numFmtId="0" fontId="8" fillId="0" borderId="6" xfId="2" applyFont="1" applyBorder="1" applyAlignment="1">
      <alignment vertical="center"/>
    </xf>
    <xf numFmtId="41" fontId="8" fillId="0" borderId="6" xfId="4" applyFont="1" applyBorder="1" applyAlignment="1">
      <alignment vertical="center" wrapText="1"/>
    </xf>
    <xf numFmtId="0" fontId="9" fillId="0" borderId="6" xfId="2" applyFont="1" applyBorder="1" applyAlignment="1">
      <alignment vertical="center"/>
    </xf>
    <xf numFmtId="167" fontId="4" fillId="4" borderId="6" xfId="2" applyNumberFormat="1" applyFont="1" applyFill="1" applyBorder="1"/>
    <xf numFmtId="3" fontId="7" fillId="0" borderId="0" xfId="2" applyNumberFormat="1" applyFont="1" applyAlignment="1">
      <alignment wrapText="1"/>
    </xf>
    <xf numFmtId="0" fontId="7" fillId="0" borderId="4" xfId="2" applyFont="1" applyBorder="1"/>
    <xf numFmtId="166" fontId="15" fillId="6" borderId="4" xfId="2" applyNumberFormat="1" applyFont="1" applyFill="1" applyBorder="1" applyAlignment="1">
      <alignment horizontal="left" vertical="center" wrapText="1"/>
    </xf>
    <xf numFmtId="41" fontId="15" fillId="6" borderId="4" xfId="4" applyFont="1" applyFill="1" applyBorder="1" applyAlignment="1">
      <alignment horizontal="left" vertical="center" wrapText="1"/>
    </xf>
    <xf numFmtId="166" fontId="15" fillId="7" borderId="4" xfId="2" applyNumberFormat="1" applyFont="1" applyFill="1" applyBorder="1" applyAlignment="1">
      <alignment horizontal="left" vertical="center" wrapText="1"/>
    </xf>
    <xf numFmtId="41" fontId="15" fillId="7" borderId="4" xfId="4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vertical="center"/>
    </xf>
    <xf numFmtId="41" fontId="8" fillId="3" borderId="4" xfId="4" applyFont="1" applyFill="1" applyBorder="1" applyAlignment="1">
      <alignment vertical="center" wrapText="1"/>
    </xf>
    <xf numFmtId="41" fontId="8" fillId="3" borderId="4" xfId="4" applyFont="1" applyFill="1" applyBorder="1" applyAlignment="1">
      <alignment vertical="center"/>
    </xf>
    <xf numFmtId="0" fontId="6" fillId="0" borderId="4" xfId="2" applyFont="1" applyBorder="1" applyAlignment="1">
      <alignment vertical="center"/>
    </xf>
    <xf numFmtId="41" fontId="6" fillId="0" borderId="4" xfId="4" applyFont="1" applyBorder="1" applyAlignment="1">
      <alignment vertical="center" wrapText="1"/>
    </xf>
    <xf numFmtId="41" fontId="6" fillId="0" borderId="4" xfId="4" applyFont="1" applyBorder="1" applyAlignment="1">
      <alignment vertical="center"/>
    </xf>
    <xf numFmtId="0" fontId="5" fillId="6" borderId="4" xfId="2" applyFont="1" applyFill="1" applyBorder="1" applyAlignment="1">
      <alignment vertical="center"/>
    </xf>
    <xf numFmtId="41" fontId="5" fillId="6" borderId="4" xfId="4" applyFont="1" applyFill="1" applyBorder="1" applyAlignment="1">
      <alignment vertical="center" wrapText="1"/>
    </xf>
    <xf numFmtId="41" fontId="5" fillId="6" borderId="4" xfId="4" applyFont="1" applyFill="1" applyBorder="1" applyAlignment="1">
      <alignment vertical="center"/>
    </xf>
    <xf numFmtId="0" fontId="6" fillId="0" borderId="4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41" fontId="5" fillId="0" borderId="4" xfId="4" applyFont="1" applyBorder="1" applyAlignment="1">
      <alignment vertical="center" wrapText="1"/>
    </xf>
    <xf numFmtId="41" fontId="5" fillId="0" borderId="4" xfId="4" applyFont="1" applyBorder="1" applyAlignment="1">
      <alignment vertical="center"/>
    </xf>
    <xf numFmtId="0" fontId="16" fillId="0" borderId="0" xfId="2" applyFont="1"/>
    <xf numFmtId="0" fontId="5" fillId="6" borderId="4" xfId="2" applyFont="1" applyFill="1" applyBorder="1" applyAlignment="1">
      <alignment vertical="center" wrapText="1"/>
    </xf>
    <xf numFmtId="164" fontId="10" fillId="5" borderId="4" xfId="2" applyNumberFormat="1" applyFont="1" applyFill="1" applyBorder="1" applyAlignment="1">
      <alignment horizontal="left" vertical="center" wrapText="1"/>
    </xf>
    <xf numFmtId="41" fontId="10" fillId="5" borderId="4" xfId="4" applyFont="1" applyFill="1" applyBorder="1" applyAlignment="1">
      <alignment horizontal="left" vertical="center" wrapText="1"/>
    </xf>
    <xf numFmtId="3" fontId="4" fillId="0" borderId="0" xfId="2" applyNumberFormat="1" applyFont="1" applyAlignment="1">
      <alignment horizontal="right" vertical="center" wrapText="1"/>
    </xf>
    <xf numFmtId="41" fontId="15" fillId="0" borderId="0" xfId="4" applyFont="1" applyFill="1" applyBorder="1" applyAlignment="1">
      <alignment horizontal="left" vertical="center" wrapText="1"/>
    </xf>
    <xf numFmtId="166" fontId="10" fillId="0" borderId="0" xfId="2" applyNumberFormat="1" applyFont="1"/>
    <xf numFmtId="164" fontId="10" fillId="0" borderId="0" xfId="2" applyNumberFormat="1" applyFont="1" applyAlignment="1">
      <alignment horizontal="left" vertical="center" wrapText="1"/>
    </xf>
    <xf numFmtId="166" fontId="10" fillId="0" borderId="0" xfId="2" applyNumberFormat="1" applyFont="1" applyAlignment="1">
      <alignment wrapText="1"/>
    </xf>
    <xf numFmtId="164" fontId="5" fillId="8" borderId="4" xfId="2" applyNumberFormat="1" applyFont="1" applyFill="1" applyBorder="1" applyAlignment="1">
      <alignment horizontal="left" vertical="center" wrapText="1"/>
    </xf>
    <xf numFmtId="166" fontId="4" fillId="8" borderId="4" xfId="2" applyNumberFormat="1" applyFont="1" applyFill="1" applyBorder="1" applyAlignment="1">
      <alignment vertical="center" wrapText="1"/>
    </xf>
    <xf numFmtId="166" fontId="7" fillId="8" borderId="4" xfId="2" applyNumberFormat="1" applyFont="1" applyFill="1" applyBorder="1" applyAlignment="1">
      <alignment vertical="center" wrapText="1"/>
    </xf>
    <xf numFmtId="164" fontId="4" fillId="2" borderId="4" xfId="2" applyNumberFormat="1" applyFont="1" applyFill="1" applyBorder="1" applyAlignment="1">
      <alignment horizontal="center" vertical="center" wrapText="1"/>
    </xf>
    <xf numFmtId="1" fontId="4" fillId="2" borderId="4" xfId="2" applyNumberFormat="1" applyFont="1" applyFill="1" applyBorder="1" applyAlignment="1">
      <alignment horizontal="center" vertical="center" wrapText="1"/>
    </xf>
    <xf numFmtId="0" fontId="2" fillId="0" borderId="4" xfId="2" applyBorder="1"/>
    <xf numFmtId="164" fontId="5" fillId="4" borderId="4" xfId="2" applyNumberFormat="1" applyFont="1" applyFill="1" applyBorder="1" applyAlignment="1">
      <alignment horizontal="left" wrapText="1"/>
    </xf>
    <xf numFmtId="166" fontId="5" fillId="4" borderId="4" xfId="2" applyNumberFormat="1" applyFont="1" applyFill="1" applyBorder="1"/>
    <xf numFmtId="164" fontId="6" fillId="0" borderId="4" xfId="2" applyNumberFormat="1" applyFont="1" applyBorder="1" applyAlignment="1">
      <alignment horizontal="left" wrapText="1"/>
    </xf>
    <xf numFmtId="164" fontId="5" fillId="0" borderId="4" xfId="2" applyNumberFormat="1" applyFont="1" applyBorder="1" applyAlignment="1">
      <alignment horizontal="left" wrapText="1"/>
    </xf>
    <xf numFmtId="166" fontId="6" fillId="0" borderId="4" xfId="2" applyNumberFormat="1" applyFont="1" applyBorder="1"/>
    <xf numFmtId="166" fontId="2" fillId="0" borderId="4" xfId="2" applyNumberFormat="1" applyBorder="1"/>
    <xf numFmtId="168" fontId="5" fillId="0" borderId="4" xfId="2" applyNumberFormat="1" applyFont="1" applyBorder="1" applyAlignment="1">
      <alignment horizontal="left" wrapText="1"/>
    </xf>
    <xf numFmtId="41" fontId="7" fillId="0" borderId="4" xfId="1" applyFont="1" applyBorder="1"/>
    <xf numFmtId="164" fontId="10" fillId="5" borderId="4" xfId="2" applyNumberFormat="1" applyFont="1" applyFill="1" applyBorder="1" applyAlignment="1">
      <alignment wrapText="1"/>
    </xf>
    <xf numFmtId="166" fontId="10" fillId="5" borderId="4" xfId="2" applyNumberFormat="1" applyFont="1" applyFill="1" applyBorder="1"/>
    <xf numFmtId="41" fontId="5" fillId="0" borderId="4" xfId="1" applyFont="1" applyBorder="1"/>
    <xf numFmtId="41" fontId="5" fillId="0" borderId="4" xfId="1" applyFont="1" applyBorder="1" applyAlignment="1">
      <alignment horizontal="center" wrapText="1"/>
    </xf>
    <xf numFmtId="41" fontId="6" fillId="0" borderId="4" xfId="1" applyFont="1" applyBorder="1"/>
    <xf numFmtId="41" fontId="4" fillId="2" borderId="4" xfId="1" applyFont="1" applyFill="1" applyBorder="1" applyAlignment="1">
      <alignment horizontal="center" vertical="center" wrapText="1"/>
    </xf>
    <xf numFmtId="0" fontId="16" fillId="0" borderId="4" xfId="2" applyFont="1" applyBorder="1" applyAlignment="1">
      <alignment horizontal="center"/>
    </xf>
    <xf numFmtId="41" fontId="5" fillId="9" borderId="4" xfId="1" applyFont="1" applyFill="1" applyBorder="1" applyAlignment="1">
      <alignment horizontal="left" wrapText="1"/>
    </xf>
    <xf numFmtId="41" fontId="5" fillId="9" borderId="4" xfId="1" applyFont="1" applyFill="1" applyBorder="1" applyAlignment="1">
      <alignment horizontal="center" vertical="center" wrapText="1"/>
    </xf>
    <xf numFmtId="41" fontId="5" fillId="9" borderId="4" xfId="1" applyFont="1" applyFill="1" applyBorder="1" applyAlignment="1">
      <alignment horizontal="center" vertical="center"/>
    </xf>
    <xf numFmtId="41" fontId="16" fillId="0" borderId="4" xfId="2" applyNumberFormat="1" applyFont="1" applyBorder="1" applyAlignment="1">
      <alignment horizontal="center"/>
    </xf>
    <xf numFmtId="41" fontId="2" fillId="0" borderId="0" xfId="2" applyNumberFormat="1"/>
    <xf numFmtId="0" fontId="2" fillId="0" borderId="4" xfId="2" applyBorder="1" applyAlignment="1">
      <alignment wrapText="1"/>
    </xf>
    <xf numFmtId="41" fontId="2" fillId="0" borderId="4" xfId="1" applyFont="1" applyBorder="1" applyAlignment="1">
      <alignment wrapText="1"/>
    </xf>
    <xf numFmtId="41" fontId="5" fillId="0" borderId="4" xfId="1" applyFont="1" applyFill="1" applyBorder="1" applyAlignment="1">
      <alignment horizontal="center" vertical="center"/>
    </xf>
    <xf numFmtId="41" fontId="5" fillId="0" borderId="4" xfId="1" applyFont="1" applyBorder="1" applyAlignment="1">
      <alignment wrapText="1"/>
    </xf>
    <xf numFmtId="41" fontId="7" fillId="0" borderId="0" xfId="1" applyFont="1" applyBorder="1" applyAlignment="1">
      <alignment wrapText="1"/>
    </xf>
    <xf numFmtId="41" fontId="7" fillId="0" borderId="0" xfId="2" applyNumberFormat="1" applyFont="1" applyAlignment="1">
      <alignment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/>
    </xf>
    <xf numFmtId="0" fontId="17" fillId="0" borderId="3" xfId="2" applyFont="1" applyBorder="1" applyAlignment="1">
      <alignment horizontal="left"/>
    </xf>
    <xf numFmtId="0" fontId="18" fillId="0" borderId="0" xfId="2" applyFont="1"/>
    <xf numFmtId="0" fontId="19" fillId="0" borderId="0" xfId="2" applyFont="1" applyAlignment="1">
      <alignment wrapText="1"/>
    </xf>
  </cellXfs>
  <cellStyles count="5">
    <cellStyle name="Millares [0]" xfId="1" builtinId="6"/>
    <cellStyle name="Millares [0] 4" xfId="4" xr:uid="{D28EC08E-BF84-BB49-B7FD-39C5BA355518}"/>
    <cellStyle name="Normal" xfId="0" builtinId="0"/>
    <cellStyle name="Normal 6" xfId="2" xr:uid="{BE34B53B-BD3E-774E-BD87-AD223209E68D}"/>
    <cellStyle name="Porcentaje 4" xfId="3" xr:uid="{32ECD103-8D66-2246-9F19-5D7A75AE8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0</xdr:rowOff>
    </xdr:from>
    <xdr:to>
      <xdr:col>4</xdr:col>
      <xdr:colOff>1270000</xdr:colOff>
      <xdr:row>2</xdr:row>
      <xdr:rowOff>162902</xdr:rowOff>
    </xdr:to>
    <xdr:pic>
      <xdr:nvPicPr>
        <xdr:cNvPr id="2" name="Gráfico 1" descr="Hogar con rellen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0A527-C5C0-844A-975C-BFB7849C0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7325" y="0"/>
          <a:ext cx="638175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uben%20Trejos/Downloads/MATRIZ%20DE%20PROYECCI&#211;N%20FINANCIERA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williamisaacs/Desktop/ARCHIVOS%20USB/REORGANIZACION%20LEY%20550:99/HOSPITAL%20SAN%20JERONIMO/INFORMACION%20FINANCIERA/E.S.E.%20HOSPITAL%20SAN%20JERa&#768;NIMO%20DE%20MONTERIA%202022/4.%20PROPUESTA%20BASE%20NEGOCIACIa&#768;N%20ACUERDO/MATRIZ%20DE%20PROYECCIa&#768;N%20FINANCIERA.xlsx?1D3E959C" TargetMode="External"/><Relationship Id="rId1" Type="http://schemas.openxmlformats.org/officeDocument/2006/relationships/externalLinkPath" Target="file:///1D3E959C/MATRIZ%20DE%20PROYECCIa&#768;N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 PORTAFOLIO SERVICIOS"/>
      <sheetName val="CAPACIDAD INSTALADA"/>
      <sheetName val="CONTRATACIÓN SERVICIOS"/>
      <sheetName val="PRODUCCIÓN DE SERVICIOS"/>
      <sheetName val="VENTA DE SERVICIOS Y RECAUDO"/>
      <sheetName val="PROY. VENTA OTROS SERV"/>
      <sheetName val="CARTERA"/>
      <sheetName val="2.2.4 ESCENARIO FINANCIERO"/>
      <sheetName val="PROYECCIÓN GASTOS"/>
      <sheetName val="COMPORTAMIENTO GASTOS"/>
      <sheetName val="2.2.3.2 CONSOLIDADO NÓMINA"/>
      <sheetName val="PROYECCIÓN VENTA DE SERVICIOS"/>
      <sheetName val="2.2.3.3 CONS. PERSONAL INDIRECT"/>
      <sheetName val="2.2.3.4 PASIVO EXIGIBLE"/>
      <sheetName val="2.2.3.5 RESUMEN PROC. JURÍDICOS"/>
      <sheetName val="word"/>
      <sheetName val="word (2)"/>
      <sheetName val="word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B10" t="str">
            <v>Dsponibilidad Inicial</v>
          </cell>
        </row>
        <row r="11">
          <cell r="B11" t="str">
            <v>caja y bancos</v>
          </cell>
          <cell r="E11">
            <v>162721862</v>
          </cell>
          <cell r="F11">
            <v>2569952624</v>
          </cell>
          <cell r="G11">
            <v>10216963924</v>
          </cell>
          <cell r="H11">
            <v>1317216002</v>
          </cell>
          <cell r="I11">
            <v>2991894928.2620001</v>
          </cell>
          <cell r="M11">
            <v>162721862</v>
          </cell>
          <cell r="N11">
            <v>2569952624</v>
          </cell>
          <cell r="O11">
            <v>10216963924</v>
          </cell>
          <cell r="Q11">
            <v>2991894928.2620001</v>
          </cell>
        </row>
        <row r="12">
          <cell r="B12" t="str">
            <v>A. Total Ingresos Corrientes</v>
          </cell>
        </row>
        <row r="13">
          <cell r="B13" t="str">
            <v>Ingreso de Explotación</v>
          </cell>
        </row>
        <row r="14">
          <cell r="B14" t="str">
            <v>Venta de Servicios de Salud</v>
          </cell>
        </row>
        <row r="15">
          <cell r="B15" t="str">
            <v>Regimen Subsidiado</v>
          </cell>
          <cell r="E15">
            <v>42930793033</v>
          </cell>
          <cell r="F15">
            <v>29127321207</v>
          </cell>
          <cell r="G15">
            <v>42137284463</v>
          </cell>
          <cell r="I15">
            <v>42633174519.199997</v>
          </cell>
          <cell r="M15">
            <v>18565688934</v>
          </cell>
          <cell r="N15">
            <v>20214651777</v>
          </cell>
          <cell r="O15">
            <v>29371496465</v>
          </cell>
          <cell r="Q15">
            <v>21040887920</v>
          </cell>
        </row>
        <row r="16">
          <cell r="B16" t="str">
            <v>Régimen Contributivo</v>
          </cell>
          <cell r="E16">
            <v>1924508918</v>
          </cell>
          <cell r="F16">
            <v>2325377069</v>
          </cell>
          <cell r="G16">
            <v>4052766635</v>
          </cell>
          <cell r="I16">
            <v>2239221101.4000001</v>
          </cell>
          <cell r="M16">
            <v>76073426</v>
          </cell>
          <cell r="N16">
            <v>287287054</v>
          </cell>
          <cell r="O16">
            <v>2443736767</v>
          </cell>
          <cell r="Q16">
            <v>591430587.58399999</v>
          </cell>
        </row>
        <row r="17">
          <cell r="B17" t="str">
            <v>Municipios - PPNA y NO POS</v>
          </cell>
          <cell r="E17">
            <v>7814835874</v>
          </cell>
          <cell r="F17">
            <v>5249237811</v>
          </cell>
          <cell r="G17">
            <v>5802199633</v>
          </cell>
          <cell r="I17">
            <v>5697562490</v>
          </cell>
          <cell r="Q17">
            <v>1334151812.4000001</v>
          </cell>
        </row>
        <row r="18">
          <cell r="B18" t="str">
            <v>Departamento/Distrito - PIC</v>
          </cell>
          <cell r="I18">
            <v>0</v>
          </cell>
          <cell r="Q18">
            <v>0</v>
          </cell>
        </row>
        <row r="19">
          <cell r="B19" t="str">
            <v>Municipios - PIC</v>
          </cell>
          <cell r="I19">
            <v>0</v>
          </cell>
          <cell r="Q19">
            <v>0</v>
          </cell>
        </row>
        <row r="20">
          <cell r="B20" t="str">
            <v>SOAT - Accidentes de Tránsito Cías de Seguros</v>
          </cell>
          <cell r="E20">
            <v>1143925725</v>
          </cell>
          <cell r="F20">
            <v>752150517</v>
          </cell>
          <cell r="G20">
            <v>2469932502</v>
          </cell>
          <cell r="I20">
            <v>1177818990.4000001</v>
          </cell>
          <cell r="M20">
            <v>67231819</v>
          </cell>
          <cell r="N20">
            <v>293810869</v>
          </cell>
          <cell r="O20">
            <v>968487889</v>
          </cell>
          <cell r="Q20">
            <v>359435607.19999999</v>
          </cell>
        </row>
        <row r="21">
          <cell r="B21" t="str">
            <v>FOSYGA- ECAT Accidentes de Tránsito</v>
          </cell>
          <cell r="E21">
            <v>76794164</v>
          </cell>
          <cell r="F21">
            <v>85031856</v>
          </cell>
          <cell r="G21">
            <v>99423016</v>
          </cell>
          <cell r="I21">
            <v>52249807.200000003</v>
          </cell>
          <cell r="M21">
            <v>0</v>
          </cell>
          <cell r="N21">
            <v>0</v>
          </cell>
          <cell r="O21">
            <v>71095270</v>
          </cell>
          <cell r="Q21">
            <v>14219054</v>
          </cell>
        </row>
        <row r="22">
          <cell r="B22" t="str">
            <v>Otras ventas de servicios de salud- COVID</v>
          </cell>
          <cell r="I22">
            <v>0</v>
          </cell>
        </row>
        <row r="23">
          <cell r="B23" t="str">
            <v>IPS Privadas</v>
          </cell>
          <cell r="E23">
            <v>608501054</v>
          </cell>
          <cell r="F23">
            <v>602925653</v>
          </cell>
          <cell r="G23">
            <v>617210108</v>
          </cell>
          <cell r="I23">
            <v>717975364.20000005</v>
          </cell>
          <cell r="M23">
            <v>117778706</v>
          </cell>
          <cell r="N23">
            <v>268710535</v>
          </cell>
          <cell r="O23">
            <v>339209919</v>
          </cell>
          <cell r="Q23">
            <v>189750376</v>
          </cell>
        </row>
        <row r="24">
          <cell r="B24" t="str">
            <v>Regimen Especial</v>
          </cell>
          <cell r="E24">
            <v>47523645</v>
          </cell>
          <cell r="F24">
            <v>229767993</v>
          </cell>
          <cell r="G24">
            <v>196357961</v>
          </cell>
          <cell r="I24">
            <v>127431325.2</v>
          </cell>
          <cell r="M24">
            <v>496937</v>
          </cell>
          <cell r="N24">
            <v>109005317</v>
          </cell>
          <cell r="O24">
            <v>47853077.700000003</v>
          </cell>
          <cell r="Q24">
            <v>44566750.739999995</v>
          </cell>
        </row>
        <row r="25">
          <cell r="B25" t="str">
            <v>Adminsitradoras de Riesgos Laborales</v>
          </cell>
          <cell r="E25">
            <v>5400111</v>
          </cell>
          <cell r="F25">
            <v>54918049</v>
          </cell>
          <cell r="G25">
            <v>14331235</v>
          </cell>
          <cell r="I25">
            <v>21388332.800000001</v>
          </cell>
          <cell r="M25">
            <v>3412453.57</v>
          </cell>
          <cell r="N25">
            <v>52202297</v>
          </cell>
          <cell r="O25">
            <v>5647678</v>
          </cell>
          <cell r="Q25">
            <v>13124347.914000001</v>
          </cell>
        </row>
        <row r="26">
          <cell r="B26" t="str">
            <v>Cuota de recuperacion</v>
          </cell>
          <cell r="E26">
            <v>51540526</v>
          </cell>
          <cell r="F26">
            <v>22222324</v>
          </cell>
          <cell r="G26">
            <v>22618498</v>
          </cell>
          <cell r="I26">
            <v>58880945.600000001</v>
          </cell>
          <cell r="M26">
            <v>51540526</v>
          </cell>
          <cell r="N26">
            <v>22222324</v>
          </cell>
          <cell r="O26">
            <v>18007799</v>
          </cell>
          <cell r="Q26">
            <v>57958805.799999997</v>
          </cell>
        </row>
        <row r="27">
          <cell r="B27" t="str">
            <v>Particulares</v>
          </cell>
          <cell r="E27">
            <v>582081767</v>
          </cell>
          <cell r="F27">
            <v>222837844</v>
          </cell>
          <cell r="G27">
            <v>368339881</v>
          </cell>
          <cell r="I27">
            <v>511099764.80000001</v>
          </cell>
          <cell r="M27">
            <v>251137315</v>
          </cell>
          <cell r="N27">
            <v>100601210</v>
          </cell>
          <cell r="O27">
            <v>253967420</v>
          </cell>
          <cell r="Q27">
            <v>264282368.64000002</v>
          </cell>
        </row>
        <row r="33">
          <cell r="B33" t="str">
            <v>Otros Ingresos (Arriendo de Bienes y otros)</v>
          </cell>
          <cell r="E33">
            <v>348007122</v>
          </cell>
          <cell r="F33">
            <v>815595200</v>
          </cell>
          <cell r="G33">
            <v>833715178</v>
          </cell>
          <cell r="I33">
            <v>470024241.76599997</v>
          </cell>
          <cell r="M33">
            <v>348007122</v>
          </cell>
          <cell r="N33">
            <v>815595200</v>
          </cell>
          <cell r="O33">
            <v>818097392</v>
          </cell>
          <cell r="Q33">
            <v>466900684.56599998</v>
          </cell>
        </row>
        <row r="38">
          <cell r="E38">
            <v>128000000</v>
          </cell>
          <cell r="F38">
            <v>2809952202</v>
          </cell>
          <cell r="G38">
            <v>3335308634</v>
          </cell>
          <cell r="H38">
            <v>1612816701</v>
          </cell>
          <cell r="I38">
            <v>1254652167.2</v>
          </cell>
          <cell r="M38">
            <v>128000000</v>
          </cell>
          <cell r="N38">
            <v>2809952202</v>
          </cell>
          <cell r="O38">
            <v>3335308634</v>
          </cell>
          <cell r="Q38">
            <v>1254652167.2</v>
          </cell>
        </row>
        <row r="43">
          <cell r="H43">
            <v>0</v>
          </cell>
          <cell r="I43">
            <v>2503486003.1999998</v>
          </cell>
          <cell r="Q43">
            <v>2503486003.1999998</v>
          </cell>
        </row>
        <row r="44">
          <cell r="E44">
            <v>25703313022.439999</v>
          </cell>
          <cell r="F44">
            <v>22280261256</v>
          </cell>
          <cell r="G44">
            <v>15589826662</v>
          </cell>
          <cell r="I44">
            <v>21084407418.142002</v>
          </cell>
          <cell r="K44">
            <v>23480539245.869999</v>
          </cell>
          <cell r="L44">
            <v>18368096904.400002</v>
          </cell>
          <cell r="M44">
            <v>25703313022.439999</v>
          </cell>
          <cell r="N44">
            <v>22280261256</v>
          </cell>
          <cell r="O44">
            <v>15589826662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D11">
            <v>4208646617</v>
          </cell>
          <cell r="E11">
            <v>4531125584</v>
          </cell>
          <cell r="F11">
            <v>4517352959</v>
          </cell>
        </row>
        <row r="12">
          <cell r="D12">
            <v>0</v>
          </cell>
          <cell r="E12">
            <v>0</v>
          </cell>
          <cell r="F12">
            <v>0</v>
          </cell>
        </row>
        <row r="13">
          <cell r="D13">
            <v>102131144</v>
          </cell>
          <cell r="E13">
            <v>116927655</v>
          </cell>
          <cell r="F13">
            <v>138435871</v>
          </cell>
        </row>
        <row r="14">
          <cell r="D14">
            <v>19099631</v>
          </cell>
          <cell r="E14">
            <v>16930314</v>
          </cell>
          <cell r="F14">
            <v>24997516</v>
          </cell>
        </row>
        <row r="15">
          <cell r="D15">
            <v>468286275</v>
          </cell>
          <cell r="E15">
            <v>407434258</v>
          </cell>
          <cell r="F15">
            <v>410560787</v>
          </cell>
        </row>
        <row r="16">
          <cell r="D16">
            <v>17754330</v>
          </cell>
          <cell r="E16">
            <v>15812948</v>
          </cell>
          <cell r="F16">
            <v>13934941</v>
          </cell>
        </row>
        <row r="17">
          <cell r="D17">
            <v>397288133</v>
          </cell>
          <cell r="E17">
            <v>441068296</v>
          </cell>
          <cell r="F17">
            <v>450057489</v>
          </cell>
        </row>
        <row r="18">
          <cell r="D18">
            <v>193960036</v>
          </cell>
          <cell r="E18">
            <v>192322453</v>
          </cell>
          <cell r="F18">
            <v>210477493</v>
          </cell>
        </row>
        <row r="19">
          <cell r="D19">
            <v>201676339</v>
          </cell>
          <cell r="E19">
            <v>162614261</v>
          </cell>
          <cell r="F19">
            <v>288891028</v>
          </cell>
        </row>
        <row r="20">
          <cell r="D20">
            <v>298091322</v>
          </cell>
          <cell r="E20">
            <v>308075597</v>
          </cell>
          <cell r="F20">
            <v>247907215</v>
          </cell>
        </row>
        <row r="21">
          <cell r="D21">
            <v>2334212</v>
          </cell>
          <cell r="E21">
            <v>1713066</v>
          </cell>
          <cell r="F21">
            <v>1710749</v>
          </cell>
        </row>
        <row r="22">
          <cell r="D22">
            <v>3764201</v>
          </cell>
          <cell r="E22">
            <v>2718182</v>
          </cell>
          <cell r="F22">
            <v>2686918</v>
          </cell>
        </row>
        <row r="23">
          <cell r="D23">
            <v>24706219</v>
          </cell>
          <cell r="E23">
            <v>2105190</v>
          </cell>
          <cell r="F23">
            <v>5325822</v>
          </cell>
        </row>
        <row r="24">
          <cell r="D24">
            <v>509472655</v>
          </cell>
          <cell r="E24">
            <v>998067626</v>
          </cell>
          <cell r="F24">
            <v>617840678</v>
          </cell>
        </row>
        <row r="25">
          <cell r="D25">
            <v>13780584868.5</v>
          </cell>
          <cell r="E25">
            <v>14065251569</v>
          </cell>
          <cell r="F25">
            <v>15838286031.869999</v>
          </cell>
        </row>
        <row r="26">
          <cell r="D26">
            <v>4537599261</v>
          </cell>
          <cell r="E26">
            <v>5588453236</v>
          </cell>
          <cell r="F26">
            <v>5647886764</v>
          </cell>
        </row>
        <row r="27">
          <cell r="D27">
            <v>626806604</v>
          </cell>
          <cell r="E27">
            <v>565085435</v>
          </cell>
          <cell r="F27">
            <v>596889694</v>
          </cell>
        </row>
        <row r="28">
          <cell r="D28">
            <v>424427620</v>
          </cell>
          <cell r="E28">
            <v>453008540</v>
          </cell>
          <cell r="F28">
            <v>399684650</v>
          </cell>
        </row>
        <row r="29">
          <cell r="D29">
            <v>99735900</v>
          </cell>
          <cell r="E29">
            <v>105798000</v>
          </cell>
          <cell r="F29">
            <v>95237300</v>
          </cell>
        </row>
        <row r="30">
          <cell r="D30">
            <v>149579000</v>
          </cell>
          <cell r="E30">
            <v>158669100</v>
          </cell>
          <cell r="F30">
            <v>142834700</v>
          </cell>
        </row>
        <row r="31">
          <cell r="D31">
            <v>200359000</v>
          </cell>
          <cell r="E31">
            <v>211829400</v>
          </cell>
          <cell r="F31">
            <v>191636800</v>
          </cell>
        </row>
        <row r="32">
          <cell r="D32">
            <v>83948200</v>
          </cell>
          <cell r="E32">
            <v>86245600</v>
          </cell>
          <cell r="F32">
            <v>76431873</v>
          </cell>
        </row>
        <row r="34">
          <cell r="D34">
            <v>158707703</v>
          </cell>
          <cell r="E34">
            <v>110906320</v>
          </cell>
          <cell r="F34">
            <v>216633581</v>
          </cell>
        </row>
        <row r="35">
          <cell r="D35">
            <v>43386445</v>
          </cell>
          <cell r="E35">
            <v>7812216</v>
          </cell>
          <cell r="F35">
            <v>13664258</v>
          </cell>
        </row>
        <row r="36">
          <cell r="D36">
            <v>2908650</v>
          </cell>
          <cell r="E36">
            <v>7623808</v>
          </cell>
          <cell r="F36">
            <v>20167071</v>
          </cell>
        </row>
        <row r="37">
          <cell r="D37">
            <v>0</v>
          </cell>
          <cell r="E37">
            <v>4461340</v>
          </cell>
          <cell r="F37">
            <v>0</v>
          </cell>
        </row>
        <row r="38">
          <cell r="D38">
            <v>153448330</v>
          </cell>
          <cell r="E38">
            <v>151682050</v>
          </cell>
          <cell r="F38">
            <v>152309209</v>
          </cell>
        </row>
        <row r="39">
          <cell r="D39">
            <v>62826877</v>
          </cell>
          <cell r="E39">
            <v>429643994</v>
          </cell>
          <cell r="F39">
            <v>487158654</v>
          </cell>
        </row>
        <row r="41">
          <cell r="D41">
            <v>30983470</v>
          </cell>
          <cell r="E41">
            <v>28786412</v>
          </cell>
          <cell r="F41">
            <v>24793640</v>
          </cell>
        </row>
        <row r="42">
          <cell r="D42">
            <v>97334018</v>
          </cell>
          <cell r="E42">
            <v>27304073</v>
          </cell>
          <cell r="F42">
            <v>20514146</v>
          </cell>
        </row>
        <row r="43">
          <cell r="D43">
            <v>202017389</v>
          </cell>
          <cell r="E43">
            <v>408860915</v>
          </cell>
          <cell r="F43">
            <v>532362649</v>
          </cell>
        </row>
        <row r="44">
          <cell r="D44">
            <v>130000000</v>
          </cell>
          <cell r="E44">
            <v>162186298</v>
          </cell>
          <cell r="F44">
            <v>111490409</v>
          </cell>
        </row>
        <row r="45">
          <cell r="D45">
            <v>8503096</v>
          </cell>
          <cell r="E45">
            <v>2186600</v>
          </cell>
          <cell r="F45">
            <v>70561450</v>
          </cell>
        </row>
        <row r="46">
          <cell r="D46">
            <v>4745000</v>
          </cell>
          <cell r="E46">
            <v>2340000</v>
          </cell>
          <cell r="F46">
            <v>4760595</v>
          </cell>
        </row>
        <row r="47">
          <cell r="D47">
            <v>98685446</v>
          </cell>
          <cell r="E47">
            <v>158938752.25</v>
          </cell>
          <cell r="F47">
            <v>1178906849</v>
          </cell>
        </row>
        <row r="48">
          <cell r="D48">
            <v>759168125</v>
          </cell>
          <cell r="E48">
            <v>927697205</v>
          </cell>
          <cell r="F48">
            <v>783023016</v>
          </cell>
        </row>
        <row r="49">
          <cell r="D49">
            <v>944307338</v>
          </cell>
          <cell r="E49">
            <v>909265116</v>
          </cell>
          <cell r="F49">
            <v>553097038</v>
          </cell>
        </row>
        <row r="50">
          <cell r="D50">
            <v>1330000</v>
          </cell>
          <cell r="E50">
            <v>6650000</v>
          </cell>
          <cell r="F50">
            <v>4397800</v>
          </cell>
        </row>
        <row r="51">
          <cell r="D51">
            <v>107276330</v>
          </cell>
          <cell r="E51">
            <v>124300459</v>
          </cell>
          <cell r="F51">
            <v>129448586</v>
          </cell>
        </row>
        <row r="52">
          <cell r="D52">
            <v>184758804</v>
          </cell>
          <cell r="E52">
            <v>123697180</v>
          </cell>
          <cell r="F52">
            <v>182176150</v>
          </cell>
        </row>
        <row r="53">
          <cell r="D53">
            <v>77895786</v>
          </cell>
          <cell r="E53">
            <v>39017609</v>
          </cell>
          <cell r="F53">
            <v>3947060</v>
          </cell>
        </row>
        <row r="54">
          <cell r="D54">
            <v>16917221</v>
          </cell>
          <cell r="E54">
            <v>21899359</v>
          </cell>
          <cell r="F54">
            <v>17242781</v>
          </cell>
        </row>
        <row r="55">
          <cell r="D55">
            <v>3118000432</v>
          </cell>
          <cell r="E55">
            <v>4105525296.8499999</v>
          </cell>
          <cell r="F55">
            <v>4157569416.8000002</v>
          </cell>
        </row>
        <row r="56">
          <cell r="D56">
            <v>1419755098</v>
          </cell>
          <cell r="E56">
            <v>1690159091</v>
          </cell>
          <cell r="F56">
            <v>1930711587</v>
          </cell>
        </row>
        <row r="57">
          <cell r="D57">
            <v>231161941</v>
          </cell>
          <cell r="E57">
            <v>107419502</v>
          </cell>
          <cell r="F57">
            <v>3057000</v>
          </cell>
        </row>
        <row r="59">
          <cell r="D59">
            <v>152308176</v>
          </cell>
          <cell r="E59">
            <v>181386666</v>
          </cell>
          <cell r="F59">
            <v>206677653</v>
          </cell>
        </row>
        <row r="60">
          <cell r="D60">
            <v>0</v>
          </cell>
          <cell r="E60">
            <v>389991976</v>
          </cell>
          <cell r="F60">
            <v>501119095</v>
          </cell>
        </row>
        <row r="62">
          <cell r="D62">
            <v>0</v>
          </cell>
          <cell r="E62">
            <v>1316705</v>
          </cell>
          <cell r="F62">
            <v>0</v>
          </cell>
        </row>
        <row r="63">
          <cell r="D63">
            <v>2774056572</v>
          </cell>
          <cell r="E63">
            <v>2805443195</v>
          </cell>
          <cell r="F63">
            <v>4111998741</v>
          </cell>
        </row>
        <row r="64">
          <cell r="D64">
            <v>2038323290</v>
          </cell>
          <cell r="E64">
            <v>3739374571</v>
          </cell>
          <cell r="F64">
            <v>3562831995</v>
          </cell>
        </row>
        <row r="65">
          <cell r="D65">
            <v>1007930816</v>
          </cell>
          <cell r="E65">
            <v>721333028</v>
          </cell>
          <cell r="F65">
            <v>917099830</v>
          </cell>
        </row>
        <row r="66">
          <cell r="D66">
            <v>949999207</v>
          </cell>
          <cell r="E66">
            <v>578435126</v>
          </cell>
          <cell r="F66">
            <v>520514446</v>
          </cell>
        </row>
        <row r="68">
          <cell r="D68">
            <v>599366516</v>
          </cell>
          <cell r="E68">
            <v>695609110</v>
          </cell>
          <cell r="F68">
            <v>1012692399</v>
          </cell>
        </row>
        <row r="69">
          <cell r="D69">
            <v>1186594302</v>
          </cell>
          <cell r="E69">
            <v>836947571</v>
          </cell>
          <cell r="F69">
            <v>947718112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 PORTAFOLIO SERVICIOS"/>
      <sheetName val="CAPACIDAD INSTALADA"/>
      <sheetName val="CONTRATACIÓN SERVICIOS"/>
      <sheetName val="PRODUCCIÓN DE SERVICIOS"/>
      <sheetName val="VENTA DE SERVICIOS Y RECAUD"/>
      <sheetName val="PROY. VENTA OTROS SERV"/>
      <sheetName val="PROYECCIÓN VENTA DE SERVICIOS"/>
      <sheetName val="CARTERA"/>
      <sheetName val="COMPORTAMIENTO GASTOS"/>
      <sheetName val="PROYECCIÓN GASTOS"/>
      <sheetName val="2.2.3.2 CONSOLIDADO NÓMINA"/>
      <sheetName val="2.2.3.3 CONS. PERSONAL INDIRECT"/>
      <sheetName val="2.2.3.4 PASIVO EXIGIBLE"/>
      <sheetName val="2.2.3.5 RESUMEN PROC. JURÍDICOS"/>
      <sheetName val="Acuerdos de pago"/>
      <sheetName val="Prcoesos fallados"/>
      <sheetName val="Ejecutivos en curso suspendidos"/>
      <sheetName val="Procesos Jurídicos en curso"/>
      <sheetName val="2.2.4 ESCENARIO FINANCIERO"/>
      <sheetName val="word"/>
      <sheetName val="word (2)"/>
      <sheetName val="word (3)"/>
    </sheetNames>
    <sheetDataSet>
      <sheetData sheetId="0"/>
      <sheetData sheetId="1"/>
      <sheetData sheetId="2"/>
      <sheetData sheetId="3"/>
      <sheetData sheetId="4"/>
      <sheetData sheetId="5">
        <row r="14">
          <cell r="G14">
            <v>55780463932</v>
          </cell>
        </row>
        <row r="17">
          <cell r="M17">
            <v>2153355138</v>
          </cell>
          <cell r="N17">
            <v>159629122</v>
          </cell>
          <cell r="O17"/>
        </row>
        <row r="31">
          <cell r="Q31">
            <v>0</v>
          </cell>
        </row>
        <row r="43">
          <cell r="E43"/>
          <cell r="F43">
            <v>12517430016</v>
          </cell>
          <cell r="G43"/>
        </row>
      </sheetData>
      <sheetData sheetId="6"/>
      <sheetData sheetId="7"/>
      <sheetData sheetId="8"/>
      <sheetData sheetId="9">
        <row r="37">
          <cell r="C37">
            <v>218881764</v>
          </cell>
          <cell r="D37">
            <v>153448330</v>
          </cell>
          <cell r="E37">
            <v>151682050</v>
          </cell>
        </row>
        <row r="66">
          <cell r="C66">
            <v>0</v>
          </cell>
          <cell r="D66">
            <v>0</v>
          </cell>
          <cell r="E66"/>
        </row>
        <row r="71">
          <cell r="C71"/>
          <cell r="D71"/>
          <cell r="E71">
            <v>0</v>
          </cell>
        </row>
      </sheetData>
      <sheetData sheetId="10">
        <row r="8">
          <cell r="B8">
            <v>48479783350.053993</v>
          </cell>
        </row>
        <row r="11">
          <cell r="D11">
            <v>4440794362</v>
          </cell>
          <cell r="E11">
            <v>4618426136.4799995</v>
          </cell>
          <cell r="F11">
            <v>4803163181.9391994</v>
          </cell>
          <cell r="G11">
            <v>4995289709.2167673</v>
          </cell>
          <cell r="H11">
            <v>5195101297.5854378</v>
          </cell>
          <cell r="I11">
            <v>5402905349.4888554</v>
          </cell>
          <cell r="J11">
            <v>5619021563.4684095</v>
          </cell>
          <cell r="K11">
            <v>5843782426.0071459</v>
          </cell>
          <cell r="L11">
            <v>6077533723.0474319</v>
          </cell>
          <cell r="M11">
            <v>6320635071.9693289</v>
          </cell>
        </row>
        <row r="12">
          <cell r="D12">
            <v>194283620</v>
          </cell>
          <cell r="E12">
            <v>202054964.80000001</v>
          </cell>
          <cell r="F12">
            <v>210137163.39200002</v>
          </cell>
          <cell r="G12">
            <v>218542649.92768002</v>
          </cell>
          <cell r="H12">
            <v>227284355.92478722</v>
          </cell>
          <cell r="I12">
            <v>236375730.16177872</v>
          </cell>
          <cell r="J12">
            <v>245830759.36824986</v>
          </cell>
          <cell r="K12">
            <v>255663989.74297985</v>
          </cell>
          <cell r="L12">
            <v>265890549.33269906</v>
          </cell>
          <cell r="M12">
            <v>276526171.30600703</v>
          </cell>
        </row>
        <row r="13">
          <cell r="D13">
            <v>154828222</v>
          </cell>
          <cell r="E13">
            <v>161021350.88</v>
          </cell>
          <cell r="F13">
            <v>167462204.9152</v>
          </cell>
          <cell r="G13">
            <v>174160693.111808</v>
          </cell>
          <cell r="H13">
            <v>181127120.83628032</v>
          </cell>
          <cell r="I13">
            <v>188372205.66973153</v>
          </cell>
          <cell r="J13">
            <v>195907093.89652079</v>
          </cell>
          <cell r="K13">
            <v>203743377.65238163</v>
          </cell>
          <cell r="L13">
            <v>211893112.75847688</v>
          </cell>
          <cell r="M13">
            <v>220368837.26881596</v>
          </cell>
        </row>
        <row r="14">
          <cell r="D14">
            <v>17103170</v>
          </cell>
          <cell r="E14">
            <v>17787296.800000001</v>
          </cell>
          <cell r="F14">
            <v>18498788.672000002</v>
          </cell>
          <cell r="G14">
            <v>19238740.218880001</v>
          </cell>
          <cell r="H14">
            <v>20008289.827635203</v>
          </cell>
          <cell r="I14">
            <v>20808621.420740612</v>
          </cell>
          <cell r="J14">
            <v>21640966.277570236</v>
          </cell>
          <cell r="K14">
            <v>22506604.928673048</v>
          </cell>
          <cell r="L14">
            <v>23406869.12581997</v>
          </cell>
          <cell r="M14">
            <v>24343143.890852768</v>
          </cell>
        </row>
        <row r="15">
          <cell r="D15">
            <v>414768272</v>
          </cell>
          <cell r="E15">
            <v>431359002.88</v>
          </cell>
          <cell r="F15">
            <v>448613362.99519998</v>
          </cell>
          <cell r="G15">
            <v>466557897.51500797</v>
          </cell>
          <cell r="H15">
            <v>485220213.41560829</v>
          </cell>
          <cell r="I15">
            <v>504629021.9522326</v>
          </cell>
          <cell r="J15">
            <v>524814182.83032191</v>
          </cell>
          <cell r="K15">
            <v>545806750.14353478</v>
          </cell>
          <cell r="L15">
            <v>567639020.14927614</v>
          </cell>
          <cell r="M15">
            <v>590344580.95524716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D17">
            <v>486062088.12</v>
          </cell>
          <cell r="E17">
            <v>505504571.64480001</v>
          </cell>
          <cell r="F17">
            <v>525724754.51059198</v>
          </cell>
          <cell r="G17">
            <v>546753744.69101572</v>
          </cell>
          <cell r="H17">
            <v>568623894.47865629</v>
          </cell>
          <cell r="I17">
            <v>591368850.25780249</v>
          </cell>
          <cell r="J17">
            <v>615023604.26811457</v>
          </cell>
          <cell r="K17">
            <v>639624548.4388392</v>
          </cell>
          <cell r="L17">
            <v>665209530.37639272</v>
          </cell>
          <cell r="M17">
            <v>691817911.59144843</v>
          </cell>
        </row>
        <row r="18">
          <cell r="D18">
            <v>201245884</v>
          </cell>
          <cell r="E18">
            <v>209295719.36000001</v>
          </cell>
          <cell r="F18">
            <v>217667548.13440001</v>
          </cell>
          <cell r="G18">
            <v>226374250.05977601</v>
          </cell>
          <cell r="H18">
            <v>235429220.06216705</v>
          </cell>
          <cell r="I18">
            <v>244846388.86465374</v>
          </cell>
          <cell r="J18">
            <v>254640244.41923988</v>
          </cell>
          <cell r="K18">
            <v>264825854.19600949</v>
          </cell>
          <cell r="L18">
            <v>275418888.36384988</v>
          </cell>
          <cell r="M18">
            <v>286435643.89840388</v>
          </cell>
        </row>
        <row r="19">
          <cell r="D19">
            <v>160437362</v>
          </cell>
          <cell r="E19">
            <v>166854856.47999999</v>
          </cell>
          <cell r="F19">
            <v>173529050.7392</v>
          </cell>
          <cell r="G19">
            <v>180470212.76876798</v>
          </cell>
          <cell r="H19">
            <v>187689021.27951869</v>
          </cell>
          <cell r="I19">
            <v>195196582.13069946</v>
          </cell>
          <cell r="J19">
            <v>203004445.41592744</v>
          </cell>
          <cell r="K19">
            <v>211124623.23256454</v>
          </cell>
          <cell r="L19">
            <v>219569608.16186711</v>
          </cell>
          <cell r="M19">
            <v>228352392.48834181</v>
          </cell>
        </row>
        <row r="20">
          <cell r="D20">
            <v>189902788</v>
          </cell>
          <cell r="E20">
            <v>197498899.52000001</v>
          </cell>
          <cell r="F20">
            <v>205398855.50080001</v>
          </cell>
          <cell r="G20">
            <v>213614809.72083202</v>
          </cell>
          <cell r="H20">
            <v>222159402.1096653</v>
          </cell>
          <cell r="I20">
            <v>231045778.19405192</v>
          </cell>
          <cell r="J20">
            <v>240287609.321814</v>
          </cell>
          <cell r="K20">
            <v>249899113.69468656</v>
          </cell>
          <cell r="L20">
            <v>259895078.24247402</v>
          </cell>
          <cell r="M20">
            <v>270290881.37217295</v>
          </cell>
        </row>
        <row r="21">
          <cell r="D21">
            <v>1940936</v>
          </cell>
          <cell r="E21">
            <v>2018573.44</v>
          </cell>
          <cell r="F21">
            <v>2099316.3775999998</v>
          </cell>
          <cell r="G21">
            <v>2183289.0327039999</v>
          </cell>
          <cell r="H21">
            <v>2270620.5940121599</v>
          </cell>
          <cell r="I21">
            <v>2361445.4177726461</v>
          </cell>
          <cell r="J21">
            <v>2455903.2344835517</v>
          </cell>
          <cell r="K21">
            <v>2554139.3638628935</v>
          </cell>
          <cell r="L21">
            <v>2656304.9384174091</v>
          </cell>
          <cell r="M21">
            <v>2762557.1359541053</v>
          </cell>
        </row>
        <row r="22">
          <cell r="D22">
            <v>3126154</v>
          </cell>
          <cell r="E22">
            <v>3251200.16</v>
          </cell>
          <cell r="F22">
            <v>3381248.1664</v>
          </cell>
          <cell r="G22">
            <v>3516498.0930559998</v>
          </cell>
          <cell r="H22">
            <v>3657158.01677824</v>
          </cell>
          <cell r="I22">
            <v>3803444.3374493695</v>
          </cell>
          <cell r="J22">
            <v>3955582.1109473445</v>
          </cell>
          <cell r="K22">
            <v>4113805.3953852383</v>
          </cell>
          <cell r="L22">
            <v>4278357.6112006474</v>
          </cell>
          <cell r="M22">
            <v>4449491.9156486737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1063510652</v>
          </cell>
          <cell r="E24">
            <v>1106051078.0799999</v>
          </cell>
          <cell r="F24">
            <v>1150293121.2031999</v>
          </cell>
          <cell r="G24">
            <v>1196304846.0513279</v>
          </cell>
          <cell r="H24">
            <v>1244157039.8933811</v>
          </cell>
          <cell r="I24">
            <v>1293923321.4891164</v>
          </cell>
          <cell r="J24">
            <v>1345680254.348681</v>
          </cell>
          <cell r="K24">
            <v>1399507464.5226283</v>
          </cell>
          <cell r="L24">
            <v>1455487763.1035335</v>
          </cell>
          <cell r="M24">
            <v>1513707273.6276748</v>
          </cell>
        </row>
        <row r="25">
          <cell r="D25">
            <v>26491624010.666668</v>
          </cell>
          <cell r="E25">
            <v>27551288971.093334</v>
          </cell>
          <cell r="F25">
            <v>28653340529.937069</v>
          </cell>
          <cell r="G25">
            <v>29799474151.134552</v>
          </cell>
          <cell r="H25">
            <v>30991453117.179935</v>
          </cell>
          <cell r="I25">
            <v>32231111241.867134</v>
          </cell>
          <cell r="J25">
            <v>33520355691.541821</v>
          </cell>
          <cell r="K25">
            <v>34861169919.203491</v>
          </cell>
          <cell r="L25">
            <v>36255616715.971634</v>
          </cell>
          <cell r="M25">
            <v>37705841384.610497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D27">
            <v>571493468</v>
          </cell>
          <cell r="E27">
            <v>594353206.72000003</v>
          </cell>
          <cell r="F27">
            <v>618127334.98880005</v>
          </cell>
          <cell r="G27">
            <v>642852428.38835204</v>
          </cell>
          <cell r="H27">
            <v>668566525.52388608</v>
          </cell>
          <cell r="I27">
            <v>695309186.54484153</v>
          </cell>
          <cell r="J27">
            <v>723121554.00663519</v>
          </cell>
          <cell r="K27">
            <v>752046416.16690063</v>
          </cell>
          <cell r="L27">
            <v>782128272.8135767</v>
          </cell>
          <cell r="M27">
            <v>813413403.72611976</v>
          </cell>
        </row>
        <row r="28">
          <cell r="D28">
            <v>381371820</v>
          </cell>
          <cell r="E28">
            <v>396626692.80000001</v>
          </cell>
          <cell r="F28">
            <v>412491760.51200002</v>
          </cell>
          <cell r="G28">
            <v>428991430.93248004</v>
          </cell>
          <cell r="H28">
            <v>446151088.16977924</v>
          </cell>
          <cell r="I28">
            <v>463997131.6965704</v>
          </cell>
          <cell r="J28">
            <v>482557016.96443319</v>
          </cell>
          <cell r="K28">
            <v>501859297.6430105</v>
          </cell>
          <cell r="L28">
            <v>521933669.54873091</v>
          </cell>
          <cell r="M28">
            <v>542811016.33068013</v>
          </cell>
        </row>
        <row r="29">
          <cell r="D29">
            <v>87762000</v>
          </cell>
          <cell r="E29">
            <v>91272480</v>
          </cell>
          <cell r="F29">
            <v>94923379.200000003</v>
          </cell>
          <cell r="G29">
            <v>98720314.368000001</v>
          </cell>
          <cell r="H29">
            <v>102669126.94272</v>
          </cell>
          <cell r="I29">
            <v>106775892.02042879</v>
          </cell>
          <cell r="J29">
            <v>111046927.70124595</v>
          </cell>
          <cell r="K29">
            <v>115488804.80929579</v>
          </cell>
          <cell r="L29">
            <v>120108357.00166762</v>
          </cell>
          <cell r="M29">
            <v>124912691.28173432</v>
          </cell>
        </row>
        <row r="30">
          <cell r="D30">
            <v>131614400</v>
          </cell>
          <cell r="E30">
            <v>136878976</v>
          </cell>
          <cell r="F30">
            <v>142354135.03999999</v>
          </cell>
          <cell r="G30">
            <v>148048300.44159999</v>
          </cell>
          <cell r="H30">
            <v>153970232.45926398</v>
          </cell>
          <cell r="I30">
            <v>160129041.75763455</v>
          </cell>
          <cell r="J30">
            <v>166534203.42793992</v>
          </cell>
          <cell r="K30">
            <v>173195571.56505752</v>
          </cell>
          <cell r="L30">
            <v>180123394.42765981</v>
          </cell>
          <cell r="M30">
            <v>187328330.20476621</v>
          </cell>
        </row>
        <row r="31">
          <cell r="D31">
            <v>175477600</v>
          </cell>
          <cell r="E31">
            <v>182496704</v>
          </cell>
          <cell r="F31">
            <v>189796572.16</v>
          </cell>
          <cell r="G31">
            <v>197388435.04640001</v>
          </cell>
          <cell r="H31">
            <v>205283972.44825602</v>
          </cell>
          <cell r="I31">
            <v>213495331.34618625</v>
          </cell>
          <cell r="J31">
            <v>222035144.6000337</v>
          </cell>
          <cell r="K31">
            <v>230916550.38403505</v>
          </cell>
          <cell r="L31">
            <v>240153212.39939645</v>
          </cell>
          <cell r="M31">
            <v>249759340.8953723</v>
          </cell>
        </row>
        <row r="32">
          <cell r="D32">
            <v>71892800</v>
          </cell>
          <cell r="E32">
            <v>74768512</v>
          </cell>
          <cell r="F32">
            <v>77759252.480000004</v>
          </cell>
          <cell r="G32">
            <v>80869622.5792</v>
          </cell>
          <cell r="H32">
            <v>84104407.482367992</v>
          </cell>
          <cell r="I32">
            <v>87468583.781662717</v>
          </cell>
          <cell r="J32">
            <v>90967327.132929221</v>
          </cell>
          <cell r="K32">
            <v>94606020.218246385</v>
          </cell>
          <cell r="L32">
            <v>98390261.026976243</v>
          </cell>
          <cell r="M32">
            <v>102325871.46805529</v>
          </cell>
        </row>
        <row r="34">
          <cell r="D34">
            <v>31537996</v>
          </cell>
          <cell r="E34">
            <v>0</v>
          </cell>
          <cell r="F34">
            <v>2000000000</v>
          </cell>
          <cell r="G34">
            <v>2000000000</v>
          </cell>
          <cell r="H34">
            <v>2000000000</v>
          </cell>
          <cell r="I34">
            <v>2000000000</v>
          </cell>
          <cell r="J34">
            <v>2000000000</v>
          </cell>
          <cell r="K34">
            <v>2000000000</v>
          </cell>
          <cell r="L34">
            <v>2000000000</v>
          </cell>
          <cell r="M34">
            <v>2000000000</v>
          </cell>
        </row>
        <row r="35">
          <cell r="D35">
            <v>0</v>
          </cell>
          <cell r="E35">
            <v>150000000</v>
          </cell>
          <cell r="F35">
            <v>156000000</v>
          </cell>
          <cell r="G35">
            <v>162240000</v>
          </cell>
          <cell r="H35">
            <v>168729600</v>
          </cell>
          <cell r="I35">
            <v>175478784</v>
          </cell>
          <cell r="J35">
            <v>182497935.36000001</v>
          </cell>
          <cell r="K35">
            <v>189797852.77440003</v>
          </cell>
          <cell r="L35">
            <v>197389766.88537604</v>
          </cell>
          <cell r="M35">
            <v>205285357.56079108</v>
          </cell>
        </row>
        <row r="36">
          <cell r="D36">
            <v>0</v>
          </cell>
          <cell r="E36">
            <v>1500000000</v>
          </cell>
          <cell r="F36">
            <v>1560000000</v>
          </cell>
          <cell r="G36">
            <v>1622400000</v>
          </cell>
          <cell r="H36">
            <v>1687296000</v>
          </cell>
          <cell r="I36">
            <v>1754787840</v>
          </cell>
          <cell r="J36">
            <v>1824979353.5999999</v>
          </cell>
          <cell r="K36">
            <v>1897978527.744</v>
          </cell>
          <cell r="L36">
            <v>1973897668.85376</v>
          </cell>
          <cell r="M36">
            <v>2052853575.6079104</v>
          </cell>
        </row>
        <row r="37">
          <cell r="D37">
            <v>0</v>
          </cell>
          <cell r="E37">
            <v>20000000</v>
          </cell>
          <cell r="F37">
            <v>20800000</v>
          </cell>
          <cell r="G37">
            <v>21632000</v>
          </cell>
          <cell r="H37">
            <v>22497280</v>
          </cell>
          <cell r="I37">
            <v>23397171.199999999</v>
          </cell>
          <cell r="J37">
            <v>24333058.048</v>
          </cell>
          <cell r="K37">
            <v>25306380.36992</v>
          </cell>
          <cell r="L37">
            <v>26318635.584716801</v>
          </cell>
          <cell r="M37">
            <v>27371381.008105472</v>
          </cell>
        </row>
        <row r="38">
          <cell r="D38">
            <v>0</v>
          </cell>
          <cell r="E38">
            <v>300000000</v>
          </cell>
          <cell r="F38">
            <v>312000000</v>
          </cell>
          <cell r="G38">
            <v>324480000</v>
          </cell>
          <cell r="H38">
            <v>337459200</v>
          </cell>
          <cell r="I38">
            <v>350957568</v>
          </cell>
          <cell r="J38">
            <v>364995870.72000003</v>
          </cell>
          <cell r="K38">
            <v>379595705.54880005</v>
          </cell>
          <cell r="L38">
            <v>394779533.77075207</v>
          </cell>
          <cell r="M38">
            <v>410570715.12158215</v>
          </cell>
        </row>
        <row r="39">
          <cell r="D39">
            <v>452843913</v>
          </cell>
          <cell r="E39">
            <v>489071426.04000002</v>
          </cell>
          <cell r="F39">
            <v>508634283.08160001</v>
          </cell>
          <cell r="G39">
            <v>528979654.40486401</v>
          </cell>
          <cell r="H39">
            <v>550138840.58105862</v>
          </cell>
          <cell r="I39">
            <v>572144394.204301</v>
          </cell>
          <cell r="J39">
            <v>595030169.97247303</v>
          </cell>
          <cell r="K39">
            <v>618831376.77137196</v>
          </cell>
          <cell r="L39">
            <v>643584631.84222686</v>
          </cell>
          <cell r="M39">
            <v>669328017.11591589</v>
          </cell>
        </row>
        <row r="40">
          <cell r="D40">
            <v>0</v>
          </cell>
          <cell r="E40">
            <v>280000000</v>
          </cell>
          <cell r="F40">
            <v>291200000</v>
          </cell>
          <cell r="G40">
            <v>302848000</v>
          </cell>
          <cell r="H40">
            <v>314961920</v>
          </cell>
          <cell r="I40">
            <v>327560396.80000001</v>
          </cell>
          <cell r="J40">
            <v>340662812.67199999</v>
          </cell>
          <cell r="K40">
            <v>354289325.17887998</v>
          </cell>
          <cell r="L40">
            <v>368460898.18603516</v>
          </cell>
          <cell r="M40">
            <v>383199334.11347657</v>
          </cell>
        </row>
        <row r="41">
          <cell r="D41">
            <v>29090000</v>
          </cell>
          <cell r="E41">
            <v>31417200</v>
          </cell>
          <cell r="F41">
            <v>32673888</v>
          </cell>
          <cell r="G41">
            <v>33980843.520000003</v>
          </cell>
          <cell r="H41">
            <v>35340077.260800004</v>
          </cell>
          <cell r="I41">
            <v>36753680.351232007</v>
          </cell>
          <cell r="J41">
            <v>38223827.565281287</v>
          </cell>
          <cell r="K41">
            <v>39752780.667892538</v>
          </cell>
          <cell r="L41">
            <v>41342891.894608237</v>
          </cell>
          <cell r="M41">
            <v>42996607.570392564</v>
          </cell>
        </row>
        <row r="42">
          <cell r="D42">
            <v>13953271</v>
          </cell>
          <cell r="E42">
            <v>15069532.68</v>
          </cell>
          <cell r="F42">
            <v>15672313.987199999</v>
          </cell>
          <cell r="G42">
            <v>16299206.546688</v>
          </cell>
          <cell r="H42">
            <v>16951174.808555521</v>
          </cell>
          <cell r="I42">
            <v>17629221.800897744</v>
          </cell>
          <cell r="J42">
            <v>18334390.672933653</v>
          </cell>
          <cell r="K42">
            <v>19067766.299851</v>
          </cell>
          <cell r="L42">
            <v>19830476.951845039</v>
          </cell>
          <cell r="M42">
            <v>20623696.029918842</v>
          </cell>
        </row>
        <row r="43">
          <cell r="D43">
            <v>189248022</v>
          </cell>
          <cell r="E43">
            <v>204387863.75999999</v>
          </cell>
          <cell r="F43">
            <v>212563378.31039998</v>
          </cell>
          <cell r="G43">
            <v>221065913.44281599</v>
          </cell>
          <cell r="H43">
            <v>229908549.98052862</v>
          </cell>
          <cell r="I43">
            <v>239104891.97974977</v>
          </cell>
          <cell r="J43">
            <v>248669087.65893975</v>
          </cell>
          <cell r="K43">
            <v>258615851.16529733</v>
          </cell>
          <cell r="L43">
            <v>268960485.21190923</v>
          </cell>
          <cell r="M43">
            <v>279718904.62038559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300000000</v>
          </cell>
          <cell r="H44">
            <v>312000000</v>
          </cell>
          <cell r="I44">
            <v>324480000</v>
          </cell>
          <cell r="J44">
            <v>337459200</v>
          </cell>
          <cell r="K44">
            <v>350957568</v>
          </cell>
          <cell r="L44">
            <v>364995870.72000003</v>
          </cell>
          <cell r="M44">
            <v>379595705.54880005</v>
          </cell>
        </row>
        <row r="45">
          <cell r="D45">
            <v>74002000</v>
          </cell>
          <cell r="E45">
            <v>79922160</v>
          </cell>
          <cell r="F45">
            <v>83119046.400000006</v>
          </cell>
          <cell r="G45">
            <v>86443808.256000012</v>
          </cell>
          <cell r="H45">
            <v>89901560.586240008</v>
          </cell>
          <cell r="I45">
            <v>93497623.009689614</v>
          </cell>
          <cell r="J45">
            <v>97237527.930077195</v>
          </cell>
          <cell r="K45">
            <v>101127029.04728028</v>
          </cell>
          <cell r="L45">
            <v>105172110.20917149</v>
          </cell>
          <cell r="M45">
            <v>109378994.61753835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14010663</v>
          </cell>
          <cell r="E47">
            <v>0</v>
          </cell>
          <cell r="F47">
            <v>800000000</v>
          </cell>
          <cell r="G47">
            <v>800000000</v>
          </cell>
          <cell r="H47">
            <v>800000000</v>
          </cell>
          <cell r="I47">
            <v>800000000</v>
          </cell>
          <cell r="J47">
            <v>800000000</v>
          </cell>
          <cell r="K47">
            <v>800000000</v>
          </cell>
          <cell r="L47">
            <v>800000000</v>
          </cell>
          <cell r="M47">
            <v>800000000</v>
          </cell>
        </row>
        <row r="48">
          <cell r="D48">
            <v>0</v>
          </cell>
          <cell r="E48">
            <v>6500000000</v>
          </cell>
          <cell r="F48">
            <v>6760000000</v>
          </cell>
          <cell r="G48">
            <v>7030400000</v>
          </cell>
          <cell r="H48">
            <v>7311616000</v>
          </cell>
          <cell r="I48">
            <v>7604080640</v>
          </cell>
          <cell r="J48">
            <v>7908243865.6000004</v>
          </cell>
          <cell r="K48">
            <v>8224573620.224</v>
          </cell>
          <cell r="L48">
            <v>8553556565.0329599</v>
          </cell>
          <cell r="M48">
            <v>8895698827.6342793</v>
          </cell>
        </row>
        <row r="49">
          <cell r="D49">
            <v>2504492</v>
          </cell>
          <cell r="E49">
            <v>2704851.36</v>
          </cell>
          <cell r="F49">
            <v>2813045.4143999997</v>
          </cell>
          <cell r="G49">
            <v>2925567.2309759995</v>
          </cell>
          <cell r="H49">
            <v>3042589.9202150395</v>
          </cell>
          <cell r="I49">
            <v>3164293.5170236412</v>
          </cell>
          <cell r="J49">
            <v>3290865.2577045867</v>
          </cell>
          <cell r="K49">
            <v>3422499.8680127701</v>
          </cell>
          <cell r="L49">
            <v>3559399.8627332808</v>
          </cell>
          <cell r="M49">
            <v>3701775.8572426122</v>
          </cell>
        </row>
        <row r="50">
          <cell r="D50">
            <v>29119367</v>
          </cell>
          <cell r="E50">
            <v>31448916.359999999</v>
          </cell>
          <cell r="F50">
            <v>32706873.014399998</v>
          </cell>
          <cell r="G50">
            <v>34015147.934975997</v>
          </cell>
          <cell r="H50">
            <v>35375753.852375038</v>
          </cell>
          <cell r="I50">
            <v>36790784.006470039</v>
          </cell>
          <cell r="J50">
            <v>38262415.366728842</v>
          </cell>
          <cell r="K50">
            <v>39792911.981397994</v>
          </cell>
          <cell r="L50">
            <v>41384628.460653916</v>
          </cell>
          <cell r="M50">
            <v>43040013.599080071</v>
          </cell>
        </row>
        <row r="51">
          <cell r="D51">
            <v>145800000</v>
          </cell>
          <cell r="E51">
            <v>157464000</v>
          </cell>
          <cell r="F51">
            <v>163762560</v>
          </cell>
          <cell r="G51">
            <v>170313062.40000001</v>
          </cell>
          <cell r="H51">
            <v>177125584.896</v>
          </cell>
          <cell r="I51">
            <v>184210608.29183999</v>
          </cell>
          <cell r="J51">
            <v>191579032.62351358</v>
          </cell>
          <cell r="K51">
            <v>199242193.92845413</v>
          </cell>
          <cell r="L51">
            <v>207211881.68559229</v>
          </cell>
          <cell r="M51">
            <v>215500356.95301598</v>
          </cell>
        </row>
        <row r="52">
          <cell r="D52">
            <v>224947715</v>
          </cell>
          <cell r="E52">
            <v>242943532.19999999</v>
          </cell>
          <cell r="F52">
            <v>252661273.48799998</v>
          </cell>
          <cell r="G52">
            <v>262767724.42751998</v>
          </cell>
          <cell r="H52">
            <v>273278433.40462077</v>
          </cell>
          <cell r="I52">
            <v>284209570.74080563</v>
          </cell>
          <cell r="J52">
            <v>295577953.57043785</v>
          </cell>
          <cell r="K52">
            <v>307401071.71325535</v>
          </cell>
          <cell r="L52">
            <v>319697114.58178556</v>
          </cell>
          <cell r="M52">
            <v>332484999.165057</v>
          </cell>
        </row>
        <row r="53">
          <cell r="D53">
            <v>162758795</v>
          </cell>
          <cell r="E53">
            <v>175779498.59999999</v>
          </cell>
          <cell r="F53">
            <v>182810678.544</v>
          </cell>
          <cell r="G53">
            <v>190123105.68575999</v>
          </cell>
          <cell r="H53">
            <v>197728029.91319039</v>
          </cell>
          <cell r="I53">
            <v>205637151.10971802</v>
          </cell>
          <cell r="J53">
            <v>213862637.15410674</v>
          </cell>
          <cell r="K53">
            <v>222417142.64027101</v>
          </cell>
          <cell r="L53">
            <v>231313828.34588185</v>
          </cell>
          <cell r="M53">
            <v>240566381.47971714</v>
          </cell>
        </row>
        <row r="54">
          <cell r="D54">
            <v>18000000</v>
          </cell>
          <cell r="E54">
            <v>19440000</v>
          </cell>
          <cell r="F54">
            <v>20217600</v>
          </cell>
          <cell r="G54">
            <v>21026304</v>
          </cell>
          <cell r="H54">
            <v>21867356.16</v>
          </cell>
          <cell r="I54">
            <v>22742050.406399999</v>
          </cell>
          <cell r="J54">
            <v>23651732.422656</v>
          </cell>
          <cell r="K54">
            <v>24597801.71956224</v>
          </cell>
          <cell r="L54">
            <v>25581713.78834473</v>
          </cell>
          <cell r="M54">
            <v>26604982.339878518</v>
          </cell>
        </row>
        <row r="55">
          <cell r="D55">
            <v>5097653707</v>
          </cell>
          <cell r="E55">
            <v>5505466003.5600004</v>
          </cell>
          <cell r="F55">
            <v>5725684643.7024002</v>
          </cell>
          <cell r="G55">
            <v>7500000000</v>
          </cell>
          <cell r="H55">
            <v>7800000000</v>
          </cell>
          <cell r="I55">
            <v>8112000000</v>
          </cell>
          <cell r="J55">
            <v>8436480000</v>
          </cell>
          <cell r="K55">
            <v>8773939200</v>
          </cell>
          <cell r="L55">
            <v>9124896768</v>
          </cell>
          <cell r="M55">
            <v>9489892638.7199993</v>
          </cell>
        </row>
        <row r="56">
          <cell r="D56">
            <v>829875891</v>
          </cell>
          <cell r="E56">
            <v>896265962.27999997</v>
          </cell>
          <cell r="F56">
            <v>932116600.77119994</v>
          </cell>
          <cell r="G56">
            <v>969401264.80204797</v>
          </cell>
          <cell r="H56">
            <v>1008177315.3941299</v>
          </cell>
          <cell r="I56">
            <v>1048504408.0098951</v>
          </cell>
          <cell r="J56">
            <v>1090444584.3302908</v>
          </cell>
          <cell r="K56">
            <v>1134062367.7035024</v>
          </cell>
          <cell r="L56">
            <v>1179424862.4116426</v>
          </cell>
          <cell r="M56">
            <v>1226601856.9081082</v>
          </cell>
        </row>
        <row r="57">
          <cell r="D57">
            <v>70000000</v>
          </cell>
          <cell r="E57">
            <v>75600000</v>
          </cell>
          <cell r="F57">
            <v>78624000</v>
          </cell>
          <cell r="G57">
            <v>81768960</v>
          </cell>
          <cell r="H57">
            <v>85039718.400000006</v>
          </cell>
          <cell r="I57">
            <v>88441307.136000007</v>
          </cell>
          <cell r="J57">
            <v>91978959.421440005</v>
          </cell>
          <cell r="K57">
            <v>95658117.798297599</v>
          </cell>
          <cell r="L57">
            <v>99484442.510229498</v>
          </cell>
          <cell r="M57">
            <v>103463820.21063867</v>
          </cell>
        </row>
        <row r="59">
          <cell r="D59">
            <v>181386666</v>
          </cell>
          <cell r="E59">
            <v>195897599.28</v>
          </cell>
          <cell r="F59">
            <v>203733503.25119999</v>
          </cell>
          <cell r="G59">
            <v>211882843.381248</v>
          </cell>
          <cell r="H59">
            <v>220358157.1164979</v>
          </cell>
          <cell r="I59">
            <v>229172483.40115783</v>
          </cell>
          <cell r="J59">
            <v>238339382.73720413</v>
          </cell>
          <cell r="K59">
            <v>247872958.04669231</v>
          </cell>
          <cell r="L59">
            <v>257787876.36856002</v>
          </cell>
          <cell r="M59">
            <v>268099391.42330241</v>
          </cell>
        </row>
        <row r="60">
          <cell r="D60">
            <v>389991976</v>
          </cell>
          <cell r="E60">
            <v>421191334.07999998</v>
          </cell>
          <cell r="F60">
            <v>438038987.44319999</v>
          </cell>
          <cell r="G60">
            <v>455560546.94092798</v>
          </cell>
          <cell r="H60">
            <v>473782968.81856513</v>
          </cell>
          <cell r="I60">
            <v>492734287.57130772</v>
          </cell>
          <cell r="J60">
            <v>512443659.07416004</v>
          </cell>
          <cell r="K60">
            <v>532941405.43712646</v>
          </cell>
          <cell r="L60">
            <v>554259061.65461147</v>
          </cell>
          <cell r="M60">
            <v>576429424.12079597</v>
          </cell>
        </row>
        <row r="62">
          <cell r="D62">
            <v>1500000</v>
          </cell>
          <cell r="E62">
            <v>1620000</v>
          </cell>
          <cell r="F62">
            <v>1684800</v>
          </cell>
          <cell r="G62">
            <v>1752192</v>
          </cell>
          <cell r="H62">
            <v>1822279.6799999999</v>
          </cell>
          <cell r="I62">
            <v>1895170.8672</v>
          </cell>
          <cell r="J62">
            <v>1970977.7018879999</v>
          </cell>
          <cell r="K62">
            <v>2049816.8099635199</v>
          </cell>
          <cell r="L62">
            <v>2131809.4823620608</v>
          </cell>
          <cell r="M62">
            <v>2217081.8616565433</v>
          </cell>
        </row>
        <row r="63">
          <cell r="D63">
            <v>4026314894</v>
          </cell>
          <cell r="E63">
            <v>4348420085.5200005</v>
          </cell>
          <cell r="F63">
            <v>4522356888.9408007</v>
          </cell>
          <cell r="G63">
            <v>5400000000</v>
          </cell>
          <cell r="H63">
            <v>5616000000</v>
          </cell>
          <cell r="I63">
            <v>5840640000</v>
          </cell>
          <cell r="J63">
            <v>6074265600</v>
          </cell>
          <cell r="K63">
            <v>6317236224</v>
          </cell>
          <cell r="L63">
            <v>6569925672.96</v>
          </cell>
          <cell r="M63">
            <v>6832722699.8783998</v>
          </cell>
        </row>
        <row r="64">
          <cell r="D64">
            <v>3998042981</v>
          </cell>
          <cell r="E64">
            <v>4317886419.4799995</v>
          </cell>
          <cell r="F64">
            <v>4490601876.2591991</v>
          </cell>
          <cell r="G64">
            <v>4670225951.3095675</v>
          </cell>
          <cell r="H64">
            <v>6000000000</v>
          </cell>
          <cell r="I64">
            <v>6240000000</v>
          </cell>
          <cell r="J64">
            <v>6489600000</v>
          </cell>
          <cell r="K64">
            <v>6749184000</v>
          </cell>
          <cell r="L64">
            <v>7019151360</v>
          </cell>
          <cell r="M64">
            <v>7299917414.3999996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2000000000</v>
          </cell>
          <cell r="H65">
            <v>500000000</v>
          </cell>
          <cell r="I65">
            <v>520000000</v>
          </cell>
          <cell r="J65">
            <v>540800000</v>
          </cell>
          <cell r="K65">
            <v>562432000</v>
          </cell>
          <cell r="L65">
            <v>584929280</v>
          </cell>
          <cell r="M65">
            <v>608326451.20000005</v>
          </cell>
        </row>
        <row r="66">
          <cell r="D66">
            <v>1167027786</v>
          </cell>
          <cell r="E66">
            <v>1260390008.8800001</v>
          </cell>
          <cell r="F66">
            <v>1310805609.2352002</v>
          </cell>
          <cell r="G66">
            <v>1363237833.6046081</v>
          </cell>
          <cell r="H66">
            <v>1417767346.9487925</v>
          </cell>
          <cell r="I66">
            <v>1474478040.8267441</v>
          </cell>
          <cell r="J66">
            <v>1533457162.4598138</v>
          </cell>
          <cell r="K66">
            <v>1594795448.9582064</v>
          </cell>
          <cell r="L66">
            <v>1658587266.9165347</v>
          </cell>
          <cell r="M66">
            <v>1724930757.5931962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1500000000</v>
          </cell>
          <cell r="H67">
            <v>1560000000</v>
          </cell>
          <cell r="I67">
            <v>1622400000</v>
          </cell>
          <cell r="J67">
            <v>1687296000</v>
          </cell>
          <cell r="K67">
            <v>1754787840</v>
          </cell>
          <cell r="L67">
            <v>1824979353.5999999</v>
          </cell>
          <cell r="M67">
            <v>1897978527.744</v>
          </cell>
        </row>
        <row r="68">
          <cell r="D68">
            <v>1182006493</v>
          </cell>
          <cell r="E68">
            <v>1276567012.4400001</v>
          </cell>
          <cell r="F68">
            <v>1327629692.9376001</v>
          </cell>
          <cell r="G68">
            <v>1380734880.6551042</v>
          </cell>
          <cell r="H68">
            <v>1435964275.8813083</v>
          </cell>
          <cell r="I68">
            <v>1493402846.9165606</v>
          </cell>
          <cell r="J68">
            <v>1553138960.7932231</v>
          </cell>
          <cell r="K68">
            <v>1615264519.224952</v>
          </cell>
          <cell r="L68">
            <v>1679875099.9939501</v>
          </cell>
          <cell r="M68">
            <v>1747070103.9937081</v>
          </cell>
        </row>
        <row r="69">
          <cell r="D69">
            <v>675053979</v>
          </cell>
          <cell r="E69">
            <v>729058297.32000005</v>
          </cell>
          <cell r="F69">
            <v>758220629.21280003</v>
          </cell>
          <cell r="G69">
            <v>788549454.38131201</v>
          </cell>
          <cell r="H69">
            <v>1200000000</v>
          </cell>
          <cell r="I69">
            <v>1248000000</v>
          </cell>
          <cell r="J69">
            <v>1297920000</v>
          </cell>
          <cell r="K69">
            <v>1349836800</v>
          </cell>
          <cell r="L69">
            <v>1403830272</v>
          </cell>
          <cell r="M69">
            <v>1459983482.8800001</v>
          </cell>
        </row>
        <row r="70">
          <cell r="D70">
            <v>200730000</v>
          </cell>
          <cell r="E70">
            <v>216788400</v>
          </cell>
          <cell r="F70">
            <v>225459936</v>
          </cell>
          <cell r="G70">
            <v>234478333.44</v>
          </cell>
          <cell r="H70">
            <v>243857466.77759999</v>
          </cell>
          <cell r="I70">
            <v>253611765.448704</v>
          </cell>
          <cell r="J70">
            <v>263756236.06665218</v>
          </cell>
          <cell r="K70">
            <v>274306485.50931829</v>
          </cell>
          <cell r="L70">
            <v>285278744.92969102</v>
          </cell>
          <cell r="M70">
            <v>296689894.72687864</v>
          </cell>
        </row>
        <row r="72">
          <cell r="D72">
            <v>1635331098</v>
          </cell>
          <cell r="E72">
            <v>1766157585.8399999</v>
          </cell>
          <cell r="F72">
            <v>1836803889.2735999</v>
          </cell>
          <cell r="G72">
            <v>1910276044.8445439</v>
          </cell>
          <cell r="H72">
            <v>4000000000</v>
          </cell>
          <cell r="I72">
            <v>4160000000</v>
          </cell>
          <cell r="J72">
            <v>4326400000</v>
          </cell>
          <cell r="K72">
            <v>4499456000</v>
          </cell>
          <cell r="L72">
            <v>10679434240</v>
          </cell>
          <cell r="M72">
            <v>16106611609.6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9132-712E-8641-99AC-8B78C6FBABC5}">
  <dimension ref="A1:P978"/>
  <sheetViews>
    <sheetView tabSelected="1" topLeftCell="A190" zoomScale="104" workbookViewId="0">
      <selection activeCell="B4" sqref="B4"/>
    </sheetView>
  </sheetViews>
  <sheetFormatPr baseColWidth="10" defaultColWidth="14.5" defaultRowHeight="15" x14ac:dyDescent="0.2"/>
  <cols>
    <col min="1" max="1" width="29.6640625" style="2" customWidth="1"/>
    <col min="2" max="2" width="19.83203125" style="1" customWidth="1"/>
    <col min="3" max="3" width="14.6640625" style="2" customWidth="1"/>
    <col min="4" max="5" width="17" style="2" customWidth="1"/>
    <col min="6" max="13" width="15" style="2" customWidth="1"/>
    <col min="14" max="14" width="15.83203125" style="2" customWidth="1"/>
    <col min="15" max="16384" width="14.5" style="2"/>
  </cols>
  <sheetData>
    <row r="1" spans="1:13" ht="20" x14ac:dyDescent="0.2">
      <c r="A1" s="125" t="s">
        <v>0</v>
      </c>
    </row>
    <row r="2" spans="1:13" ht="19" x14ac:dyDescent="0.2">
      <c r="A2" s="126" t="s">
        <v>1</v>
      </c>
    </row>
    <row r="3" spans="1:13" ht="18" x14ac:dyDescent="0.2">
      <c r="A3" s="3" t="s">
        <v>2</v>
      </c>
    </row>
    <row r="4" spans="1:13" ht="15" customHeight="1" x14ac:dyDescent="0.2">
      <c r="D4" s="4"/>
    </row>
    <row r="5" spans="1:13" ht="15" customHeight="1" x14ac:dyDescent="0.2">
      <c r="D5" s="5"/>
      <c r="E5" s="6"/>
      <c r="F5" s="7"/>
    </row>
    <row r="6" spans="1:13" ht="31" customHeight="1" x14ac:dyDescent="0.2">
      <c r="A6" s="120" t="s">
        <v>3</v>
      </c>
      <c r="B6" s="121"/>
      <c r="C6" s="121"/>
      <c r="D6" s="122"/>
      <c r="E6" s="8">
        <v>0.08</v>
      </c>
      <c r="F6" s="8">
        <v>0.08</v>
      </c>
      <c r="G6" s="8">
        <v>0.08</v>
      </c>
      <c r="H6" s="8">
        <v>0.08</v>
      </c>
      <c r="I6" s="8">
        <v>0.08</v>
      </c>
      <c r="J6" s="8">
        <v>0.08</v>
      </c>
      <c r="K6" s="8">
        <v>0.08</v>
      </c>
      <c r="L6" s="8">
        <v>0.08</v>
      </c>
      <c r="M6" s="8">
        <v>0.08</v>
      </c>
    </row>
    <row r="7" spans="1:13" ht="42" customHeight="1" x14ac:dyDescent="0.2">
      <c r="A7" s="9" t="s">
        <v>4</v>
      </c>
      <c r="B7" s="10" t="s">
        <v>5</v>
      </c>
      <c r="C7" s="10" t="s">
        <v>6</v>
      </c>
      <c r="D7" s="10" t="s">
        <v>7</v>
      </c>
      <c r="E7" s="11">
        <v>2023</v>
      </c>
      <c r="F7" s="11">
        <v>2024</v>
      </c>
      <c r="G7" s="11">
        <v>2025</v>
      </c>
      <c r="H7" s="11">
        <v>2026</v>
      </c>
      <c r="I7" s="11">
        <v>2027</v>
      </c>
      <c r="J7" s="11">
        <v>2028</v>
      </c>
      <c r="K7" s="11">
        <v>2029</v>
      </c>
      <c r="L7" s="11">
        <v>2030</v>
      </c>
      <c r="M7" s="11">
        <v>2031</v>
      </c>
    </row>
    <row r="8" spans="1:13" ht="12.75" customHeight="1" x14ac:dyDescent="0.2">
      <c r="A8" s="12" t="str">
        <f>+'[1]VENTA DE SERVICIOS Y RECAUDO'!B10</f>
        <v>Dsponibilidad Inicial</v>
      </c>
      <c r="B8" s="12">
        <f t="shared" ref="B8:M8" si="0">+B9</f>
        <v>2991894928.2620001</v>
      </c>
      <c r="C8" s="12">
        <f t="shared" si="0"/>
        <v>4316546136.666667</v>
      </c>
      <c r="D8" s="13">
        <f t="shared" si="0"/>
        <v>1317216002</v>
      </c>
      <c r="E8" s="13">
        <f t="shared" si="0"/>
        <v>3654220532.4643335</v>
      </c>
      <c r="F8" s="13">
        <f t="shared" si="0"/>
        <v>3654220532.4643335</v>
      </c>
      <c r="G8" s="13">
        <f t="shared" si="0"/>
        <v>3654220532.4643335</v>
      </c>
      <c r="H8" s="13">
        <f t="shared" si="0"/>
        <v>3654220532.4643335</v>
      </c>
      <c r="I8" s="13">
        <f t="shared" si="0"/>
        <v>3654220532.4643335</v>
      </c>
      <c r="J8" s="13">
        <f t="shared" si="0"/>
        <v>3654220532.4643335</v>
      </c>
      <c r="K8" s="13">
        <f t="shared" si="0"/>
        <v>3654220532.4643335</v>
      </c>
      <c r="L8" s="13">
        <f t="shared" si="0"/>
        <v>3654220532.4643335</v>
      </c>
      <c r="M8" s="13">
        <f t="shared" si="0"/>
        <v>3654220532.4643335</v>
      </c>
    </row>
    <row r="9" spans="1:13" ht="12.75" customHeight="1" x14ac:dyDescent="0.2">
      <c r="A9" s="14" t="str">
        <f>+'[1]VENTA DE SERVICIOS Y RECAUDO'!B11</f>
        <v>caja y bancos</v>
      </c>
      <c r="B9" s="14">
        <f>+'[1]VENTA DE SERVICIOS Y RECAUDO'!I11</f>
        <v>2991894928.2620001</v>
      </c>
      <c r="C9" s="14">
        <f>AVERAGE('[1]VENTA DE SERVICIOS Y RECAUDO'!E11,'[1]VENTA DE SERVICIOS Y RECAUDO'!F11,'[1]VENTA DE SERVICIOS Y RECAUDO'!G11)</f>
        <v>4316546136.666667</v>
      </c>
      <c r="D9" s="15">
        <f>+'[1]VENTA DE SERVICIOS Y RECAUDO'!H11</f>
        <v>1317216002</v>
      </c>
      <c r="E9" s="15">
        <f>AVERAGE(B9,C9)</f>
        <v>3654220532.4643335</v>
      </c>
      <c r="F9" s="15">
        <f>+E9</f>
        <v>3654220532.4643335</v>
      </c>
      <c r="G9" s="15">
        <f t="shared" ref="G9:M9" si="1">+F9</f>
        <v>3654220532.4643335</v>
      </c>
      <c r="H9" s="15">
        <f>+G9</f>
        <v>3654220532.4643335</v>
      </c>
      <c r="I9" s="15">
        <f t="shared" si="1"/>
        <v>3654220532.4643335</v>
      </c>
      <c r="J9" s="15">
        <f t="shared" si="1"/>
        <v>3654220532.4643335</v>
      </c>
      <c r="K9" s="15">
        <f t="shared" si="1"/>
        <v>3654220532.4643335</v>
      </c>
      <c r="L9" s="15">
        <f t="shared" si="1"/>
        <v>3654220532.4643335</v>
      </c>
      <c r="M9" s="15">
        <f t="shared" si="1"/>
        <v>3654220532.4643335</v>
      </c>
    </row>
    <row r="10" spans="1:13" ht="12.75" customHeight="1" x14ac:dyDescent="0.2">
      <c r="A10" s="16" t="str">
        <f>+'[1]VENTA DE SERVICIOS Y RECAUDO'!B12</f>
        <v>A. Total Ingresos Corrientes</v>
      </c>
      <c r="B10" s="16">
        <f>+B11+B26+B28</f>
        <v>54961479049.765991</v>
      </c>
      <c r="C10" s="16">
        <f t="shared" ref="C10:E10" si="2">+C11+C26+C28</f>
        <v>52636245802.666664</v>
      </c>
      <c r="D10" s="17">
        <f t="shared" si="2"/>
        <v>66526573691.5</v>
      </c>
      <c r="E10" s="17">
        <f t="shared" si="2"/>
        <v>70106857549.740005</v>
      </c>
      <c r="F10" s="17">
        <f>+F11+F26+F28</f>
        <v>75715406153.719208</v>
      </c>
      <c r="G10" s="17">
        <f t="shared" ref="G10:H10" si="3">+G11+G26+G28</f>
        <v>81772638646.016739</v>
      </c>
      <c r="H10" s="17">
        <f t="shared" si="3"/>
        <v>88314449737.698105</v>
      </c>
      <c r="I10" s="17">
        <f>+I11+I26+I28</f>
        <v>95379605716.713913</v>
      </c>
      <c r="J10" s="17">
        <f t="shared" ref="J10:L10" si="4">+J11+J26+J28</f>
        <v>103009974174.05104</v>
      </c>
      <c r="K10" s="17">
        <f t="shared" si="4"/>
        <v>111250772107.9751</v>
      </c>
      <c r="L10" s="17">
        <f t="shared" si="4"/>
        <v>120150833876.61313</v>
      </c>
      <c r="M10" s="17">
        <f>+M11+M26+M28</f>
        <v>129762900586.74217</v>
      </c>
    </row>
    <row r="11" spans="1:13" ht="12.75" customHeight="1" x14ac:dyDescent="0.2">
      <c r="A11" s="18" t="str">
        <f>+'[1]VENTA DE SERVICIOS Y RECAUDO'!B13</f>
        <v>Ingreso de Explotación</v>
      </c>
      <c r="B11" s="18">
        <f>+B12</f>
        <v>53236802640.799995</v>
      </c>
      <c r="C11" s="18">
        <f t="shared" ref="C11:E11" si="5">+C12</f>
        <v>49879386357.333328</v>
      </c>
      <c r="D11" s="19">
        <f t="shared" si="5"/>
        <v>64038356053.599998</v>
      </c>
      <c r="E11" s="19">
        <f t="shared" si="5"/>
        <v>69161424537.888</v>
      </c>
      <c r="F11" s="19">
        <f>+F12</f>
        <v>74694338500.919052</v>
      </c>
      <c r="G11" s="19">
        <f t="shared" ref="G11:H11" si="6">+G12</f>
        <v>80669885580.992569</v>
      </c>
      <c r="H11" s="19">
        <f t="shared" si="6"/>
        <v>87123476427.472</v>
      </c>
      <c r="I11" s="19">
        <f>+I12</f>
        <v>94093354541.669724</v>
      </c>
      <c r="J11" s="19">
        <f t="shared" ref="J11:L11" si="7">+J12</f>
        <v>101620822905.00331</v>
      </c>
      <c r="K11" s="19">
        <f t="shared" si="7"/>
        <v>109750488737.40355</v>
      </c>
      <c r="L11" s="19">
        <f t="shared" si="7"/>
        <v>118530527836.39586</v>
      </c>
      <c r="M11" s="19">
        <f>+M12</f>
        <v>128012970063.30751</v>
      </c>
    </row>
    <row r="12" spans="1:13" ht="12.75" customHeight="1" x14ac:dyDescent="0.2">
      <c r="A12" s="18" t="str">
        <f>+'[1]VENTA DE SERVICIOS Y RECAUDO'!B14</f>
        <v>Venta de Servicios de Salud</v>
      </c>
      <c r="B12" s="18">
        <f>SUM(B13:B25)</f>
        <v>53236802640.799995</v>
      </c>
      <c r="C12" s="18">
        <f t="shared" ref="C12:E12" si="8">SUM(C13:C25)</f>
        <v>49879386357.333328</v>
      </c>
      <c r="D12" s="19">
        <f t="shared" si="8"/>
        <v>64038356053.599998</v>
      </c>
      <c r="E12" s="19">
        <f t="shared" si="8"/>
        <v>69161424537.888</v>
      </c>
      <c r="F12" s="19">
        <f>SUM(F13:F25)</f>
        <v>74694338500.919052</v>
      </c>
      <c r="G12" s="19">
        <f t="shared" ref="G12:H12" si="9">SUM(G13:G25)</f>
        <v>80669885580.992569</v>
      </c>
      <c r="H12" s="19">
        <f t="shared" si="9"/>
        <v>87123476427.472</v>
      </c>
      <c r="I12" s="19">
        <f>SUM(I13:I25)</f>
        <v>94093354541.669724</v>
      </c>
      <c r="J12" s="19">
        <f t="shared" ref="J12" si="10">SUM(J13:J25)</f>
        <v>101620822905.00331</v>
      </c>
      <c r="K12" s="19">
        <f>SUM(K13:K25)</f>
        <v>109750488737.40355</v>
      </c>
      <c r="L12" s="19">
        <f t="shared" ref="L12" si="11">SUM(L13:L25)</f>
        <v>118530527836.39586</v>
      </c>
      <c r="M12" s="19">
        <f>SUM(M13:M25)</f>
        <v>128012970063.30751</v>
      </c>
    </row>
    <row r="13" spans="1:13" ht="15" customHeight="1" x14ac:dyDescent="0.2">
      <c r="A13" s="14" t="str">
        <f>+'[1]VENTA DE SERVICIOS Y RECAUDO'!B15</f>
        <v>Regimen Subsidiado</v>
      </c>
      <c r="B13" s="14">
        <f>+'[1]VENTA DE SERVICIOS Y RECAUDO'!I15</f>
        <v>42633174519.199997</v>
      </c>
      <c r="C13" s="14">
        <f>AVERAGE('[1]VENTA DE SERVICIOS Y RECAUDO'!E15,'[1]VENTA DE SERVICIOS Y RECAUDO'!F15,'[1]VENTA DE SERVICIOS Y RECAUDO'!G15)</f>
        <v>38065132901</v>
      </c>
      <c r="D13" s="15">
        <v>48773536854</v>
      </c>
      <c r="E13" s="15">
        <f>(D13*$E$6)+D13</f>
        <v>52675419802.32</v>
      </c>
      <c r="F13" s="15">
        <f>(E13*$E$6)+E13</f>
        <v>56889453386.5056</v>
      </c>
      <c r="G13" s="15">
        <f t="shared" ref="G13:J13" si="12">(F13*$E$6)+F13</f>
        <v>61440609657.426048</v>
      </c>
      <c r="H13" s="15">
        <f t="shared" si="12"/>
        <v>66355858430.020134</v>
      </c>
      <c r="I13" s="15">
        <f t="shared" si="12"/>
        <v>71664327104.421738</v>
      </c>
      <c r="J13" s="15">
        <f t="shared" si="12"/>
        <v>77397473272.775482</v>
      </c>
      <c r="K13" s="15">
        <f>(J13*$E$6)+J13</f>
        <v>83589271134.597519</v>
      </c>
      <c r="L13" s="15">
        <f t="shared" ref="L13:M13" si="13">(K13*$E$6)+K13</f>
        <v>90276412825.365326</v>
      </c>
      <c r="M13" s="15">
        <f t="shared" si="13"/>
        <v>97498525851.394547</v>
      </c>
    </row>
    <row r="14" spans="1:13" ht="12.75" customHeight="1" x14ac:dyDescent="0.2">
      <c r="A14" s="14" t="str">
        <f>+'[1]VENTA DE SERVICIOS Y RECAUDO'!B16</f>
        <v>Régimen Contributivo</v>
      </c>
      <c r="B14" s="14">
        <f>+'[1]VENTA DE SERVICIOS Y RECAUDO'!I16</f>
        <v>2239221101.4000001</v>
      </c>
      <c r="C14" s="14">
        <f>AVERAGE('[1]VENTA DE SERVICIOS Y RECAUDO'!E16,'[1]VENTA DE SERVICIOS Y RECAUDO'!F16,'[1]VENTA DE SERVICIOS Y RECAUDO'!G16)</f>
        <v>2767550874</v>
      </c>
      <c r="D14" s="15">
        <v>2649653926</v>
      </c>
      <c r="E14" s="15">
        <f t="shared" ref="E14:M25" si="14">(D14*$E$6)+D14</f>
        <v>2861626240.0799999</v>
      </c>
      <c r="F14" s="15">
        <f t="shared" si="14"/>
        <v>3090556339.2863998</v>
      </c>
      <c r="G14" s="15">
        <f t="shared" si="14"/>
        <v>3337800846.4293118</v>
      </c>
      <c r="H14" s="15">
        <f t="shared" si="14"/>
        <v>3604824914.1436567</v>
      </c>
      <c r="I14" s="15">
        <f t="shared" si="14"/>
        <v>3893210907.2751493</v>
      </c>
      <c r="J14" s="15">
        <f t="shared" si="14"/>
        <v>4204667779.8571615</v>
      </c>
      <c r="K14" s="15">
        <f t="shared" si="14"/>
        <v>4541041202.2457342</v>
      </c>
      <c r="L14" s="15">
        <f t="shared" si="14"/>
        <v>4904324498.4253931</v>
      </c>
      <c r="M14" s="15">
        <f t="shared" si="14"/>
        <v>5296670458.2994242</v>
      </c>
    </row>
    <row r="15" spans="1:13" ht="12.75" customHeight="1" x14ac:dyDescent="0.2">
      <c r="A15" s="14" t="str">
        <f>+'[1]VENTA DE SERVICIOS Y RECAUDO'!B17</f>
        <v>Municipios - PPNA y NO POS</v>
      </c>
      <c r="B15" s="14">
        <f>+'[1]VENTA DE SERVICIOS Y RECAUDO'!I17</f>
        <v>5697562490</v>
      </c>
      <c r="C15" s="14">
        <f>AVERAGE('[1]VENTA DE SERVICIOS Y RECAUDO'!E17,'[1]VENTA DE SERVICIOS Y RECAUDO'!F17,'[1]VENTA DE SERVICIOS Y RECAUDO'!G17)</f>
        <v>6288757772.666667</v>
      </c>
      <c r="D15" s="15">
        <v>5993732500</v>
      </c>
      <c r="E15" s="15">
        <f t="shared" si="14"/>
        <v>6473231100</v>
      </c>
      <c r="F15" s="15">
        <f t="shared" si="14"/>
        <v>6991089588</v>
      </c>
      <c r="G15" s="15">
        <f t="shared" si="14"/>
        <v>7550376755.04</v>
      </c>
      <c r="H15" s="15">
        <f t="shared" si="14"/>
        <v>8154406895.4432001</v>
      </c>
      <c r="I15" s="15">
        <f t="shared" si="14"/>
        <v>8806759447.0786552</v>
      </c>
      <c r="J15" s="15">
        <f t="shared" si="14"/>
        <v>9511300202.8449478</v>
      </c>
      <c r="K15" s="15">
        <f t="shared" si="14"/>
        <v>10272204219.072544</v>
      </c>
      <c r="L15" s="15">
        <f t="shared" si="14"/>
        <v>11093980556.598347</v>
      </c>
      <c r="M15" s="15">
        <f t="shared" si="14"/>
        <v>11981499001.126215</v>
      </c>
    </row>
    <row r="16" spans="1:13" ht="12.75" customHeight="1" x14ac:dyDescent="0.2">
      <c r="A16" s="14" t="str">
        <f>+'[1]VENTA DE SERVICIOS Y RECAUDO'!B18</f>
        <v>Departamento/Distrito - PIC</v>
      </c>
      <c r="B16" s="14">
        <f>+'[1]VENTA DE SERVICIOS Y RECAUDO'!I18</f>
        <v>0</v>
      </c>
      <c r="C16" s="14">
        <v>0</v>
      </c>
      <c r="D16" s="15"/>
      <c r="E16" s="15">
        <f t="shared" si="14"/>
        <v>0</v>
      </c>
      <c r="F16" s="15">
        <f t="shared" si="14"/>
        <v>0</v>
      </c>
      <c r="G16" s="15">
        <f t="shared" si="14"/>
        <v>0</v>
      </c>
      <c r="H16" s="15">
        <f t="shared" si="14"/>
        <v>0</v>
      </c>
      <c r="I16" s="15">
        <f t="shared" si="14"/>
        <v>0</v>
      </c>
      <c r="J16" s="15">
        <f t="shared" si="14"/>
        <v>0</v>
      </c>
      <c r="K16" s="15">
        <f t="shared" si="14"/>
        <v>0</v>
      </c>
      <c r="L16" s="15">
        <f t="shared" si="14"/>
        <v>0</v>
      </c>
      <c r="M16" s="15">
        <f t="shared" si="14"/>
        <v>0</v>
      </c>
    </row>
    <row r="17" spans="1:13" ht="12.75" customHeight="1" x14ac:dyDescent="0.2">
      <c r="A17" s="14" t="str">
        <f>+'[1]VENTA DE SERVICIOS Y RECAUDO'!B19</f>
        <v>Municipios - PIC</v>
      </c>
      <c r="B17" s="14">
        <f>+'[1]VENTA DE SERVICIOS Y RECAUDO'!I19</f>
        <v>0</v>
      </c>
      <c r="C17" s="14">
        <v>0</v>
      </c>
      <c r="D17" s="15"/>
      <c r="E17" s="15">
        <f t="shared" si="14"/>
        <v>0</v>
      </c>
      <c r="F17" s="15">
        <f t="shared" si="14"/>
        <v>0</v>
      </c>
      <c r="G17" s="15">
        <f t="shared" si="14"/>
        <v>0</v>
      </c>
      <c r="H17" s="15">
        <f t="shared" si="14"/>
        <v>0</v>
      </c>
      <c r="I17" s="15">
        <f t="shared" si="14"/>
        <v>0</v>
      </c>
      <c r="J17" s="15">
        <f t="shared" si="14"/>
        <v>0</v>
      </c>
      <c r="K17" s="15">
        <f t="shared" si="14"/>
        <v>0</v>
      </c>
      <c r="L17" s="15">
        <f t="shared" si="14"/>
        <v>0</v>
      </c>
      <c r="M17" s="15">
        <f t="shared" si="14"/>
        <v>0</v>
      </c>
    </row>
    <row r="18" spans="1:13" ht="12.75" customHeight="1" x14ac:dyDescent="0.2">
      <c r="A18" s="14" t="str">
        <f>+'[1]VENTA DE SERVICIOS Y RECAUDO'!B20</f>
        <v>SOAT - Accidentes de Tránsito Cías de Seguros</v>
      </c>
      <c r="B18" s="14">
        <f>+'[1]VENTA DE SERVICIOS Y RECAUDO'!I20</f>
        <v>1177818990.4000001</v>
      </c>
      <c r="C18" s="14">
        <f>AVERAGE('[1]VENTA DE SERVICIOS Y RECAUDO'!E20,'[1]VENTA DE SERVICIOS Y RECAUDO'!F20,'[1]VENTA DE SERVICIOS Y RECAUDO'!G20)</f>
        <v>1455336248</v>
      </c>
      <c r="D18" s="15">
        <v>1341457778</v>
      </c>
      <c r="E18" s="15">
        <f t="shared" si="14"/>
        <v>1448774400.24</v>
      </c>
      <c r="F18" s="15">
        <f t="shared" si="14"/>
        <v>1564676352.2592001</v>
      </c>
      <c r="G18" s="15">
        <f t="shared" si="14"/>
        <v>1689850460.4399362</v>
      </c>
      <c r="H18" s="15">
        <f t="shared" si="14"/>
        <v>1825038497.275131</v>
      </c>
      <c r="I18" s="15">
        <f t="shared" si="14"/>
        <v>1971041577.0571415</v>
      </c>
      <c r="J18" s="15">
        <f t="shared" si="14"/>
        <v>2128724903.2217128</v>
      </c>
      <c r="K18" s="15">
        <f t="shared" si="14"/>
        <v>2299022895.4794497</v>
      </c>
      <c r="L18" s="15">
        <f t="shared" si="14"/>
        <v>2482944727.1178055</v>
      </c>
      <c r="M18" s="15">
        <f t="shared" si="14"/>
        <v>2681580305.28723</v>
      </c>
    </row>
    <row r="19" spans="1:13" ht="12.75" customHeight="1" x14ac:dyDescent="0.2">
      <c r="A19" s="14" t="str">
        <f>+'[1]VENTA DE SERVICIOS Y RECAUDO'!B21</f>
        <v>FOSYGA- ECAT Accidentes de Tránsito</v>
      </c>
      <c r="B19" s="14">
        <f>+'[1]VENTA DE SERVICIOS Y RECAUDO'!I21</f>
        <v>52249807.200000003</v>
      </c>
      <c r="C19" s="14">
        <f>AVERAGE('[1]VENTA DE SERVICIOS Y RECAUDO'!E21,'[1]VENTA DE SERVICIOS Y RECAUDO'!F21,'[1]VENTA DE SERVICIOS Y RECAUDO'!G21)</f>
        <v>87083012</v>
      </c>
      <c r="D19" s="15">
        <v>2363635248</v>
      </c>
      <c r="E19" s="15">
        <f t="shared" si="14"/>
        <v>2552726067.8400002</v>
      </c>
      <c r="F19" s="15">
        <f t="shared" si="14"/>
        <v>2756944153.2672</v>
      </c>
      <c r="G19" s="15">
        <f t="shared" si="14"/>
        <v>2977499685.5285759</v>
      </c>
      <c r="H19" s="15">
        <f t="shared" si="14"/>
        <v>3215699660.370862</v>
      </c>
      <c r="I19" s="15">
        <f t="shared" si="14"/>
        <v>3472955633.200531</v>
      </c>
      <c r="J19" s="15">
        <f t="shared" si="14"/>
        <v>3750792083.8565736</v>
      </c>
      <c r="K19" s="15">
        <f t="shared" si="14"/>
        <v>4050855450.5650997</v>
      </c>
      <c r="L19" s="15">
        <f t="shared" si="14"/>
        <v>4374923886.6103077</v>
      </c>
      <c r="M19" s="15">
        <f t="shared" si="14"/>
        <v>4724917797.5391321</v>
      </c>
    </row>
    <row r="20" spans="1:13" ht="12.75" customHeight="1" x14ac:dyDescent="0.2">
      <c r="A20" s="14" t="str">
        <f>+'[1]VENTA DE SERVICIOS Y RECAUDO'!B22</f>
        <v>Otras ventas de servicios de salud- COVID</v>
      </c>
      <c r="B20" s="14">
        <f>+'[1]VENTA DE SERVICIOS Y RECAUDO'!I22</f>
        <v>0</v>
      </c>
      <c r="C20" s="14">
        <v>0</v>
      </c>
      <c r="D20" s="15">
        <v>1277298876</v>
      </c>
      <c r="E20" s="15">
        <f t="shared" si="14"/>
        <v>1379482786.0799999</v>
      </c>
      <c r="F20" s="15">
        <f t="shared" si="14"/>
        <v>1489841408.9663999</v>
      </c>
      <c r="G20" s="15">
        <f t="shared" si="14"/>
        <v>1609028721.683712</v>
      </c>
      <c r="H20" s="15">
        <f t="shared" si="14"/>
        <v>1737751019.4184089</v>
      </c>
      <c r="I20" s="15">
        <f t="shared" si="14"/>
        <v>1876771100.9718816</v>
      </c>
      <c r="J20" s="15">
        <f t="shared" si="14"/>
        <v>2026912789.0496321</v>
      </c>
      <c r="K20" s="15">
        <f t="shared" si="14"/>
        <v>2189065812.1736026</v>
      </c>
      <c r="L20" s="15">
        <f t="shared" si="14"/>
        <v>2364191077.147491</v>
      </c>
      <c r="M20" s="15">
        <f t="shared" si="14"/>
        <v>2553326363.3192902</v>
      </c>
    </row>
    <row r="21" spans="1:13" ht="12.75" customHeight="1" x14ac:dyDescent="0.2">
      <c r="A21" s="14" t="str">
        <f>+'[1]VENTA DE SERVICIOS Y RECAUDO'!B23</f>
        <v>IPS Privadas</v>
      </c>
      <c r="B21" s="14">
        <f>+'[1]VENTA DE SERVICIOS Y RECAUDO'!I23</f>
        <v>717975364.20000005</v>
      </c>
      <c r="C21" s="14">
        <f>AVERAGE('[1]VENTA DE SERVICIOS Y RECAUDO'!E23,'[1]VENTA DE SERVICIOS Y RECAUDO'!F23,'[1]VENTA DE SERVICIOS Y RECAUDO'!G23)</f>
        <v>609545605</v>
      </c>
      <c r="D21" s="15">
        <v>880051722</v>
      </c>
      <c r="E21" s="15">
        <f t="shared" si="14"/>
        <v>950455859.75999999</v>
      </c>
      <c r="F21" s="15">
        <f t="shared" si="14"/>
        <v>1026492328.5408</v>
      </c>
      <c r="G21" s="15">
        <f t="shared" si="14"/>
        <v>1108611714.824064</v>
      </c>
      <c r="H21" s="15">
        <f t="shared" si="14"/>
        <v>1197300652.0099893</v>
      </c>
      <c r="I21" s="15">
        <f t="shared" si="14"/>
        <v>1293084704.1707883</v>
      </c>
      <c r="J21" s="15">
        <f t="shared" si="14"/>
        <v>1396531480.5044513</v>
      </c>
      <c r="K21" s="15">
        <f t="shared" si="14"/>
        <v>1508253998.9448073</v>
      </c>
      <c r="L21" s="15">
        <f t="shared" si="14"/>
        <v>1628914318.8603919</v>
      </c>
      <c r="M21" s="15">
        <f t="shared" si="14"/>
        <v>1759227464.3692231</v>
      </c>
    </row>
    <row r="22" spans="1:13" ht="12.75" customHeight="1" x14ac:dyDescent="0.2">
      <c r="A22" s="14" t="str">
        <f>+'[1]VENTA DE SERVICIOS Y RECAUDO'!B24</f>
        <v>Regimen Especial</v>
      </c>
      <c r="B22" s="14">
        <f>+'[1]VENTA DE SERVICIOS Y RECAUDO'!I24</f>
        <v>127431325.2</v>
      </c>
      <c r="C22" s="14">
        <f>AVERAGE('[1]VENTA DE SERVICIOS Y RECAUDO'!E24,'[1]VENTA DE SERVICIOS Y RECAUDO'!F24,'[1]VENTA DE SERVICIOS Y RECAUDO'!G24)</f>
        <v>157883199.66666666</v>
      </c>
      <c r="D22" s="15">
        <v>156453636</v>
      </c>
      <c r="E22" s="15">
        <f t="shared" si="14"/>
        <v>168969926.88</v>
      </c>
      <c r="F22" s="15">
        <f t="shared" si="14"/>
        <v>182487521.03040001</v>
      </c>
      <c r="G22" s="15">
        <f t="shared" si="14"/>
        <v>197086522.712832</v>
      </c>
      <c r="H22" s="15">
        <f t="shared" si="14"/>
        <v>212853444.52985856</v>
      </c>
      <c r="I22" s="15">
        <f t="shared" si="14"/>
        <v>229881720.09224725</v>
      </c>
      <c r="J22" s="15">
        <f t="shared" si="14"/>
        <v>248272257.69962704</v>
      </c>
      <c r="K22" s="15">
        <f t="shared" si="14"/>
        <v>268134038.31559721</v>
      </c>
      <c r="L22" s="15">
        <f t="shared" si="14"/>
        <v>289584761.38084501</v>
      </c>
      <c r="M22" s="15">
        <f t="shared" si="14"/>
        <v>312751542.29131263</v>
      </c>
    </row>
    <row r="23" spans="1:13" ht="12.75" customHeight="1" x14ac:dyDescent="0.2">
      <c r="A23" s="14" t="str">
        <f>+'[1]VENTA DE SERVICIOS Y RECAUDO'!B25</f>
        <v>Adminsitradoras de Riesgos Laborales</v>
      </c>
      <c r="B23" s="14">
        <f>+'[1]VENTA DE SERVICIOS Y RECAUDO'!I25</f>
        <v>21388332.800000001</v>
      </c>
      <c r="C23" s="14">
        <f>AVERAGE('[1]VENTA DE SERVICIOS Y RECAUDO'!E25,'[1]VENTA DE SERVICIOS Y RECAUDO'!F25,'[1]VENTA DE SERVICIOS Y RECAUDO'!G25)</f>
        <v>24883131.666666668</v>
      </c>
      <c r="D23" s="15">
        <v>46462872</v>
      </c>
      <c r="E23" s="15">
        <f t="shared" si="14"/>
        <v>50179901.759999998</v>
      </c>
      <c r="F23" s="15">
        <f t="shared" si="14"/>
        <v>54194293.900799997</v>
      </c>
      <c r="G23" s="15">
        <f t="shared" si="14"/>
        <v>58529837.412864</v>
      </c>
      <c r="H23" s="15">
        <f t="shared" si="14"/>
        <v>63212224.405893117</v>
      </c>
      <c r="I23" s="15">
        <f t="shared" si="14"/>
        <v>68269202.358364567</v>
      </c>
      <c r="J23" s="15">
        <f t="shared" si="14"/>
        <v>73730738.547033727</v>
      </c>
      <c r="K23" s="15">
        <f t="shared" si="14"/>
        <v>79629197.630796432</v>
      </c>
      <c r="L23" s="15">
        <f t="shared" si="14"/>
        <v>85999533.441260144</v>
      </c>
      <c r="M23" s="15">
        <f t="shared" si="14"/>
        <v>92879496.116560951</v>
      </c>
    </row>
    <row r="24" spans="1:13" ht="12.75" customHeight="1" x14ac:dyDescent="0.2">
      <c r="A24" s="14" t="str">
        <f>+'[1]VENTA DE SERVICIOS Y RECAUDO'!B26</f>
        <v>Cuota de recuperacion</v>
      </c>
      <c r="B24" s="14">
        <f>+'[1]VENTA DE SERVICIOS Y RECAUDO'!I26</f>
        <v>58880945.600000001</v>
      </c>
      <c r="C24" s="14">
        <f>AVERAGE('[1]VENTA DE SERVICIOS Y RECAUDO'!E26,'[1]VENTA DE SERVICIOS Y RECAUDO'!F26,'[1]VENTA DE SERVICIOS Y RECAUDO'!G26)</f>
        <v>32127116</v>
      </c>
      <c r="D24" s="15">
        <v>58880945.600000001</v>
      </c>
      <c r="E24" s="15">
        <f t="shared" si="14"/>
        <v>63591421.248000003</v>
      </c>
      <c r="F24" s="15">
        <f t="shared" si="14"/>
        <v>68678734.947840005</v>
      </c>
      <c r="G24" s="15">
        <f t="shared" si="14"/>
        <v>74173033.7436672</v>
      </c>
      <c r="H24" s="15">
        <f t="shared" si="14"/>
        <v>80106876.443160579</v>
      </c>
      <c r="I24" s="15">
        <f t="shared" si="14"/>
        <v>86515426.55861342</v>
      </c>
      <c r="J24" s="15">
        <f t="shared" si="14"/>
        <v>93436660.683302492</v>
      </c>
      <c r="K24" s="15">
        <f t="shared" si="14"/>
        <v>100911593.5379667</v>
      </c>
      <c r="L24" s="15">
        <f t="shared" si="14"/>
        <v>108984521.02100404</v>
      </c>
      <c r="M24" s="15">
        <f t="shared" si="14"/>
        <v>117703282.70268436</v>
      </c>
    </row>
    <row r="25" spans="1:13" ht="12.75" customHeight="1" x14ac:dyDescent="0.2">
      <c r="A25" s="14" t="str">
        <f>+'[1]VENTA DE SERVICIOS Y RECAUDO'!B27</f>
        <v>Particulares</v>
      </c>
      <c r="B25" s="14">
        <f>+'[1]VENTA DE SERVICIOS Y RECAUDO'!I27</f>
        <v>511099764.80000001</v>
      </c>
      <c r="C25" s="14">
        <f>AVERAGE('[1]VENTA DE SERVICIOS Y RECAUDO'!E27,'[1]VENTA DE SERVICIOS Y RECAUDO'!F27,'[1]VENTA DE SERVICIOS Y RECAUDO'!G27)</f>
        <v>391086497.33333331</v>
      </c>
      <c r="D25" s="15">
        <v>497191696</v>
      </c>
      <c r="E25" s="15">
        <f>(D25*$E$6)+D25</f>
        <v>536967031.67999995</v>
      </c>
      <c r="F25" s="15">
        <f t="shared" si="14"/>
        <v>579924394.21439993</v>
      </c>
      <c r="G25" s="15">
        <f t="shared" si="14"/>
        <v>626318345.75155187</v>
      </c>
      <c r="H25" s="15">
        <f t="shared" si="14"/>
        <v>676423813.41167605</v>
      </c>
      <c r="I25" s="15">
        <f t="shared" si="14"/>
        <v>730537718.48461008</v>
      </c>
      <c r="J25" s="15">
        <f t="shared" si="14"/>
        <v>788980735.96337891</v>
      </c>
      <c r="K25" s="15">
        <f>(J25*$E$6)+J25</f>
        <v>852099194.84044921</v>
      </c>
      <c r="L25" s="15">
        <f t="shared" si="14"/>
        <v>920267130.42768514</v>
      </c>
      <c r="M25" s="15">
        <f t="shared" si="14"/>
        <v>993888500.86189997</v>
      </c>
    </row>
    <row r="26" spans="1:13" ht="12.75" customHeight="1" x14ac:dyDescent="0.2">
      <c r="A26" s="20" t="s">
        <v>8</v>
      </c>
      <c r="B26" s="18">
        <f>+B27</f>
        <v>470024241.76599997</v>
      </c>
      <c r="C26" s="18">
        <f>+C27</f>
        <v>665772500</v>
      </c>
      <c r="D26" s="19">
        <f t="shared" ref="D26:M26" si="15">+D27</f>
        <v>875400936.89999998</v>
      </c>
      <c r="E26" s="19">
        <f t="shared" si="15"/>
        <v>945433011.852</v>
      </c>
      <c r="F26" s="19">
        <f t="shared" si="15"/>
        <v>1021067652.8001601</v>
      </c>
      <c r="G26" s="19">
        <f t="shared" si="15"/>
        <v>1102753065.0241728</v>
      </c>
      <c r="H26" s="19">
        <f t="shared" si="15"/>
        <v>1190973310.2261066</v>
      </c>
      <c r="I26" s="19">
        <f t="shared" si="15"/>
        <v>1286251175.0441952</v>
      </c>
      <c r="J26" s="19">
        <f t="shared" si="15"/>
        <v>1389151269.0477307</v>
      </c>
      <c r="K26" s="19">
        <f t="shared" si="15"/>
        <v>1500283370.5715492</v>
      </c>
      <c r="L26" s="19">
        <f t="shared" si="15"/>
        <v>1620306040.2172732</v>
      </c>
      <c r="M26" s="19">
        <f t="shared" si="15"/>
        <v>1749930523.4346552</v>
      </c>
    </row>
    <row r="27" spans="1:13" ht="12.75" customHeight="1" x14ac:dyDescent="0.2">
      <c r="A27" s="21" t="str">
        <f>+'[1]VENTA DE SERVICIOS Y RECAUDO'!B33</f>
        <v>Otros Ingresos (Arriendo de Bienes y otros)</v>
      </c>
      <c r="B27" s="14">
        <f>+'[1]VENTA DE SERVICIOS Y RECAUDO'!I33</f>
        <v>470024241.76599997</v>
      </c>
      <c r="C27" s="14">
        <f>AVERAGE('[1]VENTA DE SERVICIOS Y RECAUDO'!E33,'[1]VENTA DE SERVICIOS Y RECAUDO'!F33,'[1]VENTA DE SERVICIOS Y RECAUDO'!G33)</f>
        <v>665772500</v>
      </c>
      <c r="D27" s="15">
        <f>('[1]VENTA DE SERVICIOS Y RECAUDO'!G33*5%)+'[1]VENTA DE SERVICIOS Y RECAUDO'!G33</f>
        <v>875400936.89999998</v>
      </c>
      <c r="E27" s="15">
        <f>(D27*$E$6)+D27</f>
        <v>945433011.852</v>
      </c>
      <c r="F27" s="15">
        <f t="shared" ref="F27:K27" si="16">(E27*$E$6)+E27</f>
        <v>1021067652.8001601</v>
      </c>
      <c r="G27" s="15">
        <f t="shared" si="16"/>
        <v>1102753065.0241728</v>
      </c>
      <c r="H27" s="15">
        <f t="shared" si="16"/>
        <v>1190973310.2261066</v>
      </c>
      <c r="I27" s="15">
        <f t="shared" si="16"/>
        <v>1286251175.0441952</v>
      </c>
      <c r="J27" s="15">
        <f t="shared" si="16"/>
        <v>1389151269.0477307</v>
      </c>
      <c r="K27" s="15">
        <f t="shared" si="16"/>
        <v>1500283370.5715492</v>
      </c>
      <c r="L27" s="15">
        <f>(K27*$E$6)+K27</f>
        <v>1620306040.2172732</v>
      </c>
      <c r="M27" s="15">
        <f>(L27*$E$6)+L27</f>
        <v>1749930523.4346552</v>
      </c>
    </row>
    <row r="28" spans="1:13" ht="12.75" customHeight="1" x14ac:dyDescent="0.2">
      <c r="A28" s="20" t="s">
        <v>9</v>
      </c>
      <c r="B28" s="18">
        <f>+B29</f>
        <v>1254652167.2</v>
      </c>
      <c r="C28" s="18">
        <f>+C29</f>
        <v>2091086945.3333333</v>
      </c>
      <c r="D28" s="19">
        <f t="shared" ref="D28:M28" si="17">+D29</f>
        <v>1612816701</v>
      </c>
      <c r="E28" s="19">
        <f t="shared" si="17"/>
        <v>0</v>
      </c>
      <c r="F28" s="19">
        <f t="shared" si="17"/>
        <v>0</v>
      </c>
      <c r="G28" s="19">
        <f t="shared" si="17"/>
        <v>0</v>
      </c>
      <c r="H28" s="19">
        <f t="shared" si="17"/>
        <v>0</v>
      </c>
      <c r="I28" s="19">
        <f t="shared" si="17"/>
        <v>0</v>
      </c>
      <c r="J28" s="19">
        <f t="shared" si="17"/>
        <v>0</v>
      </c>
      <c r="K28" s="19">
        <f t="shared" si="17"/>
        <v>0</v>
      </c>
      <c r="L28" s="19">
        <f t="shared" si="17"/>
        <v>0</v>
      </c>
      <c r="M28" s="19">
        <f t="shared" si="17"/>
        <v>0</v>
      </c>
    </row>
    <row r="29" spans="1:13" ht="12.75" customHeight="1" x14ac:dyDescent="0.2">
      <c r="A29" s="20" t="s">
        <v>10</v>
      </c>
      <c r="B29" s="18">
        <f>SUM(B30:B31)</f>
        <v>1254652167.2</v>
      </c>
      <c r="C29" s="18">
        <f>+C30+C31</f>
        <v>2091086945.3333333</v>
      </c>
      <c r="D29" s="19">
        <f t="shared" ref="D29:M29" si="18">+D30+D31</f>
        <v>1612816701</v>
      </c>
      <c r="E29" s="19">
        <f t="shared" si="18"/>
        <v>0</v>
      </c>
      <c r="F29" s="19">
        <f t="shared" si="18"/>
        <v>0</v>
      </c>
      <c r="G29" s="19">
        <f t="shared" si="18"/>
        <v>0</v>
      </c>
      <c r="H29" s="19">
        <f t="shared" si="18"/>
        <v>0</v>
      </c>
      <c r="I29" s="19">
        <f t="shared" si="18"/>
        <v>0</v>
      </c>
      <c r="J29" s="19">
        <f t="shared" si="18"/>
        <v>0</v>
      </c>
      <c r="K29" s="19">
        <f t="shared" si="18"/>
        <v>0</v>
      </c>
      <c r="L29" s="19">
        <f t="shared" si="18"/>
        <v>0</v>
      </c>
      <c r="M29" s="19">
        <f t="shared" si="18"/>
        <v>0</v>
      </c>
    </row>
    <row r="30" spans="1:13" ht="12.75" customHeight="1" x14ac:dyDescent="0.2">
      <c r="A30" s="21" t="s">
        <v>11</v>
      </c>
      <c r="B30" s="14">
        <f>+'[1]VENTA DE SERVICIOS Y RECAUDO'!I38</f>
        <v>1254652167.2</v>
      </c>
      <c r="C30" s="14">
        <f>AVERAGE('[1]VENTA DE SERVICIOS Y RECAUDO'!E38,'[1]VENTA DE SERVICIOS Y RECAUDO'!F38,'[1]VENTA DE SERVICIOS Y RECAUDO'!G38)</f>
        <v>2091086945.3333333</v>
      </c>
      <c r="D30" s="15">
        <f>+'[1]VENTA DE SERVICIOS Y RECAUDO'!H38</f>
        <v>1612816701</v>
      </c>
      <c r="E30" s="22"/>
      <c r="F30" s="15"/>
      <c r="G30" s="15"/>
      <c r="H30" s="15"/>
      <c r="I30" s="15"/>
      <c r="J30" s="15"/>
      <c r="K30" s="15"/>
      <c r="L30" s="15"/>
      <c r="M30" s="15"/>
    </row>
    <row r="31" spans="1:13" ht="12.75" customHeight="1" x14ac:dyDescent="0.2">
      <c r="A31" s="21" t="s">
        <v>12</v>
      </c>
      <c r="B31" s="14"/>
      <c r="C31" s="14">
        <f>+'[2]VENTA DE SERVICIOS Y RECAUD'!Q31</f>
        <v>0</v>
      </c>
      <c r="D31" s="15"/>
      <c r="E31" s="22"/>
      <c r="F31" s="15"/>
      <c r="G31" s="15"/>
      <c r="H31" s="15"/>
      <c r="I31" s="15"/>
      <c r="J31" s="15"/>
      <c r="K31" s="15"/>
      <c r="L31" s="15"/>
      <c r="M31" s="15"/>
    </row>
    <row r="32" spans="1:13" ht="12.75" customHeight="1" x14ac:dyDescent="0.2">
      <c r="A32" s="16" t="s">
        <v>13</v>
      </c>
      <c r="B32" s="16">
        <f>+B33</f>
        <v>2503486003.1999998</v>
      </c>
      <c r="C32" s="16">
        <f>+C33</f>
        <v>12517430016</v>
      </c>
      <c r="D32" s="17">
        <f t="shared" ref="D32:M32" si="19">+D33+D36</f>
        <v>0</v>
      </c>
      <c r="E32" s="17">
        <f t="shared" si="19"/>
        <v>0</v>
      </c>
      <c r="F32" s="17">
        <f t="shared" si="19"/>
        <v>0</v>
      </c>
      <c r="G32" s="17">
        <f t="shared" si="19"/>
        <v>0</v>
      </c>
      <c r="H32" s="17">
        <f t="shared" si="19"/>
        <v>0</v>
      </c>
      <c r="I32" s="17">
        <f t="shared" si="19"/>
        <v>0</v>
      </c>
      <c r="J32" s="17">
        <f t="shared" si="19"/>
        <v>0</v>
      </c>
      <c r="K32" s="17">
        <f t="shared" si="19"/>
        <v>0</v>
      </c>
      <c r="L32" s="17">
        <f t="shared" si="19"/>
        <v>0</v>
      </c>
      <c r="M32" s="17">
        <f t="shared" si="19"/>
        <v>0</v>
      </c>
    </row>
    <row r="33" spans="1:13" ht="12.75" customHeight="1" x14ac:dyDescent="0.2">
      <c r="A33" s="20" t="s">
        <v>14</v>
      </c>
      <c r="B33" s="18">
        <f>SUM(B34:B35)</f>
        <v>2503486003.1999998</v>
      </c>
      <c r="C33" s="18">
        <f>+C34+C35</f>
        <v>12517430016</v>
      </c>
      <c r="D33" s="19">
        <f t="shared" ref="D33:H33" si="20">+D34+D35</f>
        <v>0</v>
      </c>
      <c r="E33" s="19">
        <f t="shared" si="20"/>
        <v>0</v>
      </c>
      <c r="F33" s="19">
        <f t="shared" si="20"/>
        <v>0</v>
      </c>
      <c r="G33" s="19">
        <f t="shared" si="20"/>
        <v>0</v>
      </c>
      <c r="H33" s="19">
        <f t="shared" si="20"/>
        <v>0</v>
      </c>
      <c r="I33" s="19">
        <f>+I34+I35</f>
        <v>0</v>
      </c>
      <c r="J33" s="19">
        <f t="shared" ref="J33:M33" si="21">+J34+J35</f>
        <v>0</v>
      </c>
      <c r="K33" s="19">
        <f t="shared" si="21"/>
        <v>0</v>
      </c>
      <c r="L33" s="19">
        <f t="shared" si="21"/>
        <v>0</v>
      </c>
      <c r="M33" s="19">
        <f t="shared" si="21"/>
        <v>0</v>
      </c>
    </row>
    <row r="34" spans="1:13" ht="12.75" customHeight="1" x14ac:dyDescent="0.2">
      <c r="A34" s="21" t="s">
        <v>15</v>
      </c>
      <c r="B34" s="14"/>
      <c r="C34" s="14">
        <v>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ht="12.75" customHeight="1" x14ac:dyDescent="0.2">
      <c r="A35" s="21" t="s">
        <v>16</v>
      </c>
      <c r="B35" s="14">
        <f>+'[1]VENTA DE SERVICIOS Y RECAUDO'!I43</f>
        <v>2503486003.1999998</v>
      </c>
      <c r="C35" s="14">
        <f>AVERAGE('[2]VENTA DE SERVICIOS Y RECAUD'!E43:G43)</f>
        <v>12517430016</v>
      </c>
      <c r="D35" s="15">
        <f>+'[1]VENTA DE SERVICIOS Y RECAUDO'!H43</f>
        <v>0</v>
      </c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2.75" customHeight="1" x14ac:dyDescent="0.2">
      <c r="A36" s="20" t="s">
        <v>17</v>
      </c>
      <c r="B36" s="18">
        <f>SUM(B37:B39)</f>
        <v>21084407418.142002</v>
      </c>
      <c r="C36" s="18">
        <f>+C37+C38</f>
        <v>0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3" ht="12.75" customHeight="1" x14ac:dyDescent="0.2">
      <c r="A37" s="21" t="s">
        <v>18</v>
      </c>
      <c r="B37" s="14"/>
      <c r="C37" s="14">
        <v>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2.75" customHeight="1" x14ac:dyDescent="0.2">
      <c r="A38" s="21" t="s">
        <v>19</v>
      </c>
      <c r="B38" s="14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12.75" customHeight="1" x14ac:dyDescent="0.2">
      <c r="A39" s="16" t="s">
        <v>20</v>
      </c>
      <c r="B39" s="16">
        <f>+'[1]VENTA DE SERVICIOS Y RECAUDO'!I44</f>
        <v>21084407418.142002</v>
      </c>
      <c r="C39" s="16">
        <f>AVERAGE('[1]VENTA DE SERVICIOS Y RECAUDO'!E44,'[1]VENTA DE SERVICIOS Y RECAUDO'!F44,'[1]VENTA DE SERVICIOS Y RECAUDO'!G44)</f>
        <v>21191133646.813335</v>
      </c>
      <c r="D39" s="17">
        <f>C73*'[2]VENTA DE SERVICIOS Y RECAUD'!G14</f>
        <v>24933867377.603996</v>
      </c>
      <c r="E39" s="17">
        <f>D12*$C$73</f>
        <v>28625145155.959198</v>
      </c>
      <c r="F39" s="17">
        <f t="shared" ref="F39:L39" si="22">E12*$C$73</f>
        <v>30915156768.435932</v>
      </c>
      <c r="G39" s="17">
        <f t="shared" si="22"/>
        <v>33388369309.910812</v>
      </c>
      <c r="H39" s="17">
        <f t="shared" si="22"/>
        <v>36059438854.703674</v>
      </c>
      <c r="I39" s="17">
        <f>H12*$C$73</f>
        <v>38944193963.079979</v>
      </c>
      <c r="J39" s="17">
        <f t="shared" si="22"/>
        <v>42059729480.126366</v>
      </c>
      <c r="K39" s="17">
        <f t="shared" si="22"/>
        <v>45424507838.536476</v>
      </c>
      <c r="L39" s="17">
        <f t="shared" si="22"/>
        <v>49058468465.619385</v>
      </c>
      <c r="M39" s="17">
        <f>L12*$C$73</f>
        <v>52983145942.868942</v>
      </c>
    </row>
    <row r="40" spans="1:13" ht="12.75" customHeight="1" x14ac:dyDescent="0.2">
      <c r="A40" s="24" t="s">
        <v>21</v>
      </c>
      <c r="B40" s="24">
        <f>+B8+B10+B32+B39</f>
        <v>81541267399.369995</v>
      </c>
      <c r="C40" s="24">
        <f t="shared" ref="C40:E40" si="23">+C8+C10+C32+C39</f>
        <v>90661355602.146667</v>
      </c>
      <c r="D40" s="25">
        <f t="shared" si="23"/>
        <v>92777657071.104004</v>
      </c>
      <c r="E40" s="25">
        <f t="shared" si="23"/>
        <v>102386223238.16354</v>
      </c>
      <c r="F40" s="25">
        <f>+F8+F10+F32+F39</f>
        <v>110284783454.61948</v>
      </c>
      <c r="G40" s="25">
        <f t="shared" ref="G40:M40" si="24">+G8+G10+G32+G39</f>
        <v>118815228488.39189</v>
      </c>
      <c r="H40" s="25">
        <f t="shared" si="24"/>
        <v>128028109124.86612</v>
      </c>
      <c r="I40" s="25">
        <f t="shared" si="24"/>
        <v>137978020212.25824</v>
      </c>
      <c r="J40" s="25">
        <f t="shared" si="24"/>
        <v>148723924186.64175</v>
      </c>
      <c r="K40" s="25">
        <f t="shared" si="24"/>
        <v>160329500478.97592</v>
      </c>
      <c r="L40" s="25">
        <f t="shared" si="24"/>
        <v>172863522874.69684</v>
      </c>
      <c r="M40" s="25">
        <f t="shared" si="24"/>
        <v>186400267062.07544</v>
      </c>
    </row>
    <row r="41" spans="1:13" ht="12.75" customHeight="1" x14ac:dyDescent="0.2">
      <c r="A41" s="26"/>
      <c r="B41" s="27"/>
      <c r="C41" s="28"/>
      <c r="D41" s="28"/>
      <c r="E41" s="28"/>
      <c r="F41" s="28"/>
      <c r="G41" s="28"/>
      <c r="H41" s="28"/>
      <c r="I41" s="28"/>
      <c r="J41" s="26"/>
      <c r="K41" s="26"/>
      <c r="L41" s="26"/>
      <c r="M41" s="26"/>
    </row>
    <row r="42" spans="1:13" ht="12.75" customHeight="1" x14ac:dyDescent="0.2">
      <c r="A42" s="29"/>
      <c r="B42" s="30"/>
      <c r="C42" s="26"/>
      <c r="D42" s="28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2.75" customHeight="1" x14ac:dyDescent="0.2">
      <c r="A43" s="31" t="s">
        <v>22</v>
      </c>
      <c r="B43" s="32">
        <f t="shared" ref="B43:C58" si="25">IFERROR(B78/B8,0)</f>
        <v>1</v>
      </c>
      <c r="C43" s="32">
        <f t="shared" si="25"/>
        <v>1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3" ht="12.75" customHeight="1" x14ac:dyDescent="0.2">
      <c r="A44" s="33" t="s">
        <v>23</v>
      </c>
      <c r="B44" s="34">
        <f t="shared" si="25"/>
        <v>1</v>
      </c>
      <c r="C44" s="34">
        <f t="shared" si="25"/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3" ht="12.75" customHeight="1" x14ac:dyDescent="0.2">
      <c r="A45" s="35" t="s">
        <v>24</v>
      </c>
      <c r="B45" s="36">
        <f t="shared" si="25"/>
        <v>0.46858929066890997</v>
      </c>
      <c r="C45" s="37">
        <f t="shared" si="25"/>
        <v>0.54744146614834799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3" ht="12.75" customHeight="1" x14ac:dyDescent="0.2">
      <c r="A46" s="35" t="s">
        <v>25</v>
      </c>
      <c r="B46" s="36">
        <f t="shared" si="25"/>
        <v>0.46020247459541724</v>
      </c>
      <c r="C46" s="37">
        <f t="shared" si="25"/>
        <v>0.5357759704173729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</row>
    <row r="47" spans="1:13" ht="12.75" customHeight="1" x14ac:dyDescent="0.2">
      <c r="A47" s="35" t="s">
        <v>26</v>
      </c>
      <c r="B47" s="36">
        <f t="shared" si="25"/>
        <v>0.45143221302061387</v>
      </c>
      <c r="C47" s="38">
        <v>0.55300000000000005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ht="12.75" customHeight="1" x14ac:dyDescent="0.2">
      <c r="A48" s="40" t="s">
        <v>27</v>
      </c>
      <c r="B48" s="41">
        <f t="shared" si="25"/>
        <v>0.49353322048594256</v>
      </c>
      <c r="C48" s="39">
        <f t="shared" si="25"/>
        <v>0.59680020342369189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t="12.75" customHeight="1" x14ac:dyDescent="0.2">
      <c r="A49" s="40" t="s">
        <v>28</v>
      </c>
      <c r="B49" s="41">
        <f t="shared" si="25"/>
        <v>0.26412335397081926</v>
      </c>
      <c r="C49" s="39">
        <f t="shared" si="25"/>
        <v>0.33809643433255038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3" ht="12.75" customHeight="1" x14ac:dyDescent="0.2">
      <c r="A50" s="40" t="s">
        <v>29</v>
      </c>
      <c r="B50" s="41">
        <f t="shared" si="25"/>
        <v>0.23416185688908522</v>
      </c>
      <c r="C50" s="39">
        <f t="shared" si="25"/>
        <v>0.18389834237638389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12.75" customHeight="1" x14ac:dyDescent="0.2">
      <c r="A51" s="40" t="s">
        <v>30</v>
      </c>
      <c r="B51" s="41">
        <f t="shared" si="25"/>
        <v>0</v>
      </c>
      <c r="C51" s="39">
        <f t="shared" si="25"/>
        <v>0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 ht="12.75" customHeight="1" x14ac:dyDescent="0.2">
      <c r="A52" s="40" t="s">
        <v>31</v>
      </c>
      <c r="B52" s="41">
        <f t="shared" si="25"/>
        <v>0</v>
      </c>
      <c r="C52" s="39">
        <f t="shared" si="25"/>
        <v>0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ht="12.75" customHeight="1" x14ac:dyDescent="0.2">
      <c r="A53" s="40" t="s">
        <v>32</v>
      </c>
      <c r="B53" s="41">
        <f t="shared" si="25"/>
        <v>0.30517049744454516</v>
      </c>
      <c r="C53" s="39">
        <f t="shared" si="25"/>
        <v>0.30451853281950275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ht="12.75" customHeight="1" x14ac:dyDescent="0.2">
      <c r="A54" s="40" t="s">
        <v>33</v>
      </c>
      <c r="B54" s="41">
        <f t="shared" si="25"/>
        <v>0.27213600895354118</v>
      </c>
      <c r="C54" s="39">
        <f t="shared" si="25"/>
        <v>0.27213600895354118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ht="12.75" customHeight="1" x14ac:dyDescent="0.2">
      <c r="A55" s="40" t="s">
        <v>34</v>
      </c>
      <c r="B55" s="41">
        <f t="shared" si="25"/>
        <v>0</v>
      </c>
      <c r="C55" s="39">
        <f t="shared" si="25"/>
        <v>0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1:13" ht="12.75" customHeight="1" x14ac:dyDescent="0.2">
      <c r="A56" s="40" t="s">
        <v>35</v>
      </c>
      <c r="B56" s="41">
        <f t="shared" si="25"/>
        <v>0.26428535777328277</v>
      </c>
      <c r="C56" s="39">
        <f t="shared" si="25"/>
        <v>0.39685253739135729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12.75" customHeight="1" x14ac:dyDescent="0.2">
      <c r="A57" s="40" t="s">
        <v>36</v>
      </c>
      <c r="B57" s="41">
        <f t="shared" si="25"/>
        <v>0.34973151750602682</v>
      </c>
      <c r="C57" s="39">
        <f t="shared" si="25"/>
        <v>0.33221886397078948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1:13" ht="12.75" customHeight="1" x14ac:dyDescent="0.2">
      <c r="A58" s="40" t="s">
        <v>37</v>
      </c>
      <c r="B58" s="41">
        <f t="shared" si="25"/>
        <v>0.61362183002875292</v>
      </c>
      <c r="C58" s="39">
        <f t="shared" si="25"/>
        <v>0.8206687886753804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ht="12.75" customHeight="1" x14ac:dyDescent="0.2">
      <c r="A59" s="40" t="s">
        <v>38</v>
      </c>
      <c r="B59" s="41">
        <f t="shared" ref="B59:C74" si="26">IFERROR(B94/B24,0)</f>
        <v>0.98433890980174743</v>
      </c>
      <c r="C59" s="39">
        <f t="shared" si="26"/>
        <v>0.95216191622470348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3" ht="12.75" customHeight="1" x14ac:dyDescent="0.2">
      <c r="A60" s="42" t="s">
        <v>39</v>
      </c>
      <c r="B60" s="36">
        <f t="shared" si="26"/>
        <v>0.51708567845539344</v>
      </c>
      <c r="C60" s="36">
        <f t="shared" si="26"/>
        <v>0.51625914738391054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1:13" ht="12.75" customHeight="1" x14ac:dyDescent="0.2">
      <c r="A61" s="40" t="s">
        <v>8</v>
      </c>
      <c r="B61" s="41">
        <f t="shared" si="26"/>
        <v>0.99335447638133734</v>
      </c>
      <c r="C61" s="39">
        <f t="shared" si="26"/>
        <v>0.99218061925557666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1:13" ht="12.75" customHeight="1" x14ac:dyDescent="0.2">
      <c r="A62" s="35" t="s">
        <v>40</v>
      </c>
      <c r="B62" s="36">
        <f t="shared" si="26"/>
        <v>0.99335447638133734</v>
      </c>
      <c r="C62" s="37">
        <f t="shared" si="26"/>
        <v>0.99218061925557666</v>
      </c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1:13" ht="12.75" customHeight="1" x14ac:dyDescent="0.2">
      <c r="A63" s="42" t="s">
        <v>9</v>
      </c>
      <c r="B63" s="36">
        <f t="shared" si="26"/>
        <v>1</v>
      </c>
      <c r="C63" s="36">
        <f t="shared" si="26"/>
        <v>1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</row>
    <row r="64" spans="1:13" ht="12.75" customHeight="1" x14ac:dyDescent="0.2">
      <c r="A64" s="40" t="s">
        <v>10</v>
      </c>
      <c r="B64" s="41">
        <f t="shared" si="26"/>
        <v>1</v>
      </c>
      <c r="C64" s="39">
        <f t="shared" si="26"/>
        <v>1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12.75" customHeight="1" x14ac:dyDescent="0.2">
      <c r="A65" s="40" t="s">
        <v>11</v>
      </c>
      <c r="B65" s="41">
        <f t="shared" si="26"/>
        <v>1</v>
      </c>
      <c r="C65" s="39">
        <f t="shared" si="26"/>
        <v>1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ht="12.75" customHeight="1" x14ac:dyDescent="0.2">
      <c r="A66" s="33" t="s">
        <v>12</v>
      </c>
      <c r="B66" s="34">
        <f t="shared" si="26"/>
        <v>0</v>
      </c>
      <c r="C66" s="34">
        <f t="shared" si="26"/>
        <v>0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1:13" ht="12.75" customHeight="1" x14ac:dyDescent="0.2">
      <c r="A67" s="35" t="s">
        <v>13</v>
      </c>
      <c r="B67" s="36">
        <f t="shared" si="26"/>
        <v>1</v>
      </c>
      <c r="C67" s="37">
        <f t="shared" si="26"/>
        <v>5.2771740723853502E-2</v>
      </c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8" spans="1:13" ht="12.75" customHeight="1" x14ac:dyDescent="0.2">
      <c r="A68" s="40" t="s">
        <v>14</v>
      </c>
      <c r="B68" s="41">
        <f t="shared" si="26"/>
        <v>1</v>
      </c>
      <c r="C68" s="39">
        <f t="shared" si="26"/>
        <v>5.2771740723853502E-2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ht="12.75" customHeight="1" x14ac:dyDescent="0.2">
      <c r="A69" s="43" t="s">
        <v>15</v>
      </c>
      <c r="B69" s="44">
        <f t="shared" si="26"/>
        <v>0</v>
      </c>
      <c r="C69" s="45">
        <f t="shared" si="26"/>
        <v>0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</row>
    <row r="70" spans="1:13" ht="12.75" customHeight="1" x14ac:dyDescent="0.2">
      <c r="A70" s="35" t="s">
        <v>16</v>
      </c>
      <c r="B70" s="36">
        <f t="shared" si="26"/>
        <v>1</v>
      </c>
      <c r="C70" s="37">
        <f t="shared" si="26"/>
        <v>5.2771740723853502E-2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</row>
    <row r="71" spans="1:13" ht="12.75" customHeight="1" x14ac:dyDescent="0.2">
      <c r="A71" s="46" t="s">
        <v>17</v>
      </c>
      <c r="B71" s="41">
        <f t="shared" si="26"/>
        <v>0</v>
      </c>
      <c r="C71" s="41">
        <f t="shared" si="26"/>
        <v>0</v>
      </c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3" ht="12.75" customHeight="1" x14ac:dyDescent="0.2">
      <c r="A72" s="46" t="s">
        <v>18</v>
      </c>
      <c r="B72" s="41">
        <f t="shared" si="26"/>
        <v>0</v>
      </c>
      <c r="C72" s="41">
        <f t="shared" si="26"/>
        <v>0</v>
      </c>
      <c r="D72" s="41"/>
      <c r="E72" s="41"/>
      <c r="F72" s="41"/>
      <c r="G72" s="41"/>
      <c r="H72" s="41"/>
      <c r="I72" s="41"/>
      <c r="J72" s="41"/>
      <c r="K72" s="41"/>
      <c r="L72" s="41"/>
      <c r="M72" s="41"/>
    </row>
    <row r="73" spans="1:13" ht="12.75" customHeight="1" x14ac:dyDescent="0.2">
      <c r="A73" s="33" t="s">
        <v>19</v>
      </c>
      <c r="B73" s="34">
        <f t="shared" si="26"/>
        <v>0</v>
      </c>
      <c r="C73" s="47">
        <f>100%-C47</f>
        <v>0.44699999999999995</v>
      </c>
      <c r="D73" s="48"/>
      <c r="E73" s="34"/>
      <c r="F73" s="34"/>
      <c r="G73" s="34"/>
      <c r="H73" s="34"/>
      <c r="I73" s="34"/>
      <c r="J73" s="34"/>
      <c r="K73" s="34"/>
      <c r="L73" s="34"/>
      <c r="M73" s="34"/>
    </row>
    <row r="74" spans="1:13" ht="12.75" customHeight="1" x14ac:dyDescent="0.2">
      <c r="A74" s="33" t="s">
        <v>20</v>
      </c>
      <c r="B74" s="34">
        <f t="shared" si="26"/>
        <v>1</v>
      </c>
      <c r="C74" s="34">
        <f>IFERROR(C109/C39,0)</f>
        <v>1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3" ht="12.75" customHeight="1" x14ac:dyDescent="0.2">
      <c r="A75" s="49"/>
      <c r="B75" s="50"/>
      <c r="C75" s="50"/>
      <c r="D75" s="49"/>
      <c r="E75" s="49"/>
      <c r="F75" s="49"/>
      <c r="G75" s="49"/>
      <c r="H75" s="49"/>
      <c r="I75" s="49"/>
      <c r="J75" s="26"/>
      <c r="K75" s="26"/>
      <c r="L75" s="26"/>
      <c r="M75" s="26"/>
    </row>
    <row r="76" spans="1:13" ht="12.75" customHeight="1" x14ac:dyDescent="0.2">
      <c r="A76" s="26"/>
      <c r="B76" s="30"/>
      <c r="C76" s="26"/>
      <c r="D76" s="51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29" customHeight="1" x14ac:dyDescent="0.2">
      <c r="A77" s="52" t="s">
        <v>41</v>
      </c>
      <c r="B77" s="53" t="s">
        <v>5</v>
      </c>
      <c r="C77" s="53" t="s">
        <v>6</v>
      </c>
      <c r="D77" s="54" t="s">
        <v>42</v>
      </c>
      <c r="E77" s="52">
        <v>2023</v>
      </c>
      <c r="F77" s="52">
        <v>2024</v>
      </c>
      <c r="G77" s="52">
        <v>2025</v>
      </c>
      <c r="H77" s="52">
        <v>2026</v>
      </c>
      <c r="I77" s="52">
        <v>2027</v>
      </c>
      <c r="J77" s="52">
        <v>2028</v>
      </c>
      <c r="K77" s="52">
        <v>2029</v>
      </c>
      <c r="L77" s="52">
        <v>2030</v>
      </c>
      <c r="M77" s="52">
        <v>2031</v>
      </c>
    </row>
    <row r="78" spans="1:13" ht="12.75" customHeight="1" x14ac:dyDescent="0.2">
      <c r="A78" s="12" t="s">
        <v>22</v>
      </c>
      <c r="B78" s="12">
        <f>+B79</f>
        <v>2991894928.2620001</v>
      </c>
      <c r="C78" s="12">
        <f t="shared" ref="C78:E78" si="27">+C79</f>
        <v>4316546136.666667</v>
      </c>
      <c r="D78" s="12">
        <f t="shared" si="27"/>
        <v>1317216002</v>
      </c>
      <c r="E78" s="12">
        <f t="shared" si="27"/>
        <v>3654220532.4643335</v>
      </c>
      <c r="F78" s="12">
        <f>+F79</f>
        <v>3654220532.4643335</v>
      </c>
      <c r="G78" s="12">
        <f t="shared" ref="G78" si="28">+G79</f>
        <v>3654220532.4643335</v>
      </c>
      <c r="H78" s="12">
        <f>+H79</f>
        <v>3654220532.4643335</v>
      </c>
      <c r="I78" s="12">
        <f t="shared" ref="I78:M78" si="29">+I79</f>
        <v>3654220532.4643335</v>
      </c>
      <c r="J78" s="12">
        <f t="shared" si="29"/>
        <v>3654220532.4643335</v>
      </c>
      <c r="K78" s="12">
        <f t="shared" si="29"/>
        <v>3654220532.4643335</v>
      </c>
      <c r="L78" s="12">
        <f t="shared" si="29"/>
        <v>3654220532.4643335</v>
      </c>
      <c r="M78" s="12">
        <f t="shared" si="29"/>
        <v>3654220532.4643335</v>
      </c>
    </row>
    <row r="79" spans="1:13" ht="12.75" customHeight="1" x14ac:dyDescent="0.2">
      <c r="A79" s="14" t="s">
        <v>23</v>
      </c>
      <c r="B79" s="14">
        <f>+'[1]VENTA DE SERVICIOS Y RECAUDO'!Q11</f>
        <v>2991894928.2620001</v>
      </c>
      <c r="C79" s="14">
        <f>AVERAGE('[1]VENTA DE SERVICIOS Y RECAUDO'!M11,'[1]VENTA DE SERVICIOS Y RECAUDO'!N11,'[1]VENTA DE SERVICIOS Y RECAUDO'!O11)</f>
        <v>4316546136.666667</v>
      </c>
      <c r="D79" s="55">
        <f>+D9*C43</f>
        <v>1317216002</v>
      </c>
      <c r="E79" s="55">
        <f t="shared" ref="E79:M79" si="30">+E9</f>
        <v>3654220532.4643335</v>
      </c>
      <c r="F79" s="55">
        <f t="shared" si="30"/>
        <v>3654220532.4643335</v>
      </c>
      <c r="G79" s="55">
        <f t="shared" si="30"/>
        <v>3654220532.4643335</v>
      </c>
      <c r="H79" s="55">
        <f t="shared" si="30"/>
        <v>3654220532.4643335</v>
      </c>
      <c r="I79" s="55">
        <f t="shared" si="30"/>
        <v>3654220532.4643335</v>
      </c>
      <c r="J79" s="55">
        <f t="shared" si="30"/>
        <v>3654220532.4643335</v>
      </c>
      <c r="K79" s="55">
        <f t="shared" si="30"/>
        <v>3654220532.4643335</v>
      </c>
      <c r="L79" s="55">
        <f t="shared" si="30"/>
        <v>3654220532.4643335</v>
      </c>
      <c r="M79" s="55">
        <f t="shared" si="30"/>
        <v>3654220532.4643335</v>
      </c>
    </row>
    <row r="80" spans="1:13" ht="12.75" customHeight="1" x14ac:dyDescent="0.2">
      <c r="A80" s="16" t="s">
        <v>24</v>
      </c>
      <c r="B80" s="16">
        <f t="shared" ref="B80:M80" si="31">+B81+B98</f>
        <v>25754360482.044003</v>
      </c>
      <c r="C80" s="16">
        <f t="shared" si="31"/>
        <v>28815263574.756664</v>
      </c>
      <c r="D80" s="16">
        <f t="shared" si="31"/>
        <v>40030874278.20929</v>
      </c>
      <c r="E80" s="16">
        <f t="shared" si="31"/>
        <v>39102221854.195274</v>
      </c>
      <c r="F80" s="16">
        <f t="shared" si="31"/>
        <v>42230399602.530907</v>
      </c>
      <c r="G80" s="16">
        <f t="shared" si="31"/>
        <v>45608831570.733383</v>
      </c>
      <c r="H80" s="16">
        <f t="shared" si="31"/>
        <v>49257538096.392059</v>
      </c>
      <c r="I80" s="16">
        <f t="shared" si="31"/>
        <v>53198141144.103424</v>
      </c>
      <c r="J80" s="16">
        <f t="shared" si="31"/>
        <v>57453992435.631691</v>
      </c>
      <c r="K80" s="16">
        <f t="shared" si="31"/>
        <v>62050311830.482224</v>
      </c>
      <c r="L80" s="16">
        <f t="shared" si="31"/>
        <v>67014336776.920815</v>
      </c>
      <c r="M80" s="16">
        <f t="shared" si="31"/>
        <v>72375483719.074448</v>
      </c>
    </row>
    <row r="81" spans="1:13" ht="12.75" customHeight="1" x14ac:dyDescent="0.2">
      <c r="A81" s="56" t="s">
        <v>43</v>
      </c>
      <c r="B81" s="57">
        <f>+B82+B96</f>
        <v>24499708314.844002</v>
      </c>
      <c r="C81" s="57">
        <f t="shared" ref="C81:J81" si="32">+C82+C96</f>
        <v>26724176629.423332</v>
      </c>
      <c r="D81" s="57">
        <f t="shared" si="32"/>
        <v>38418057577.20929</v>
      </c>
      <c r="E81" s="57">
        <f t="shared" si="32"/>
        <v>39102221854.195274</v>
      </c>
      <c r="F81" s="57">
        <f t="shared" si="32"/>
        <v>42230399602.530907</v>
      </c>
      <c r="G81" s="57">
        <f t="shared" si="32"/>
        <v>45608831570.733383</v>
      </c>
      <c r="H81" s="57">
        <f t="shared" si="32"/>
        <v>49257538096.392059</v>
      </c>
      <c r="I81" s="57">
        <f t="shared" si="32"/>
        <v>53198141144.103424</v>
      </c>
      <c r="J81" s="57">
        <f t="shared" si="32"/>
        <v>57453992435.631691</v>
      </c>
      <c r="K81" s="57">
        <f>+K82+K96</f>
        <v>62050311830.482224</v>
      </c>
      <c r="L81" s="57">
        <f t="shared" ref="L81:M81" si="33">+L82+L96</f>
        <v>67014336776.920815</v>
      </c>
      <c r="M81" s="57">
        <f t="shared" si="33"/>
        <v>72375483719.074448</v>
      </c>
    </row>
    <row r="82" spans="1:13" ht="12.75" customHeight="1" x14ac:dyDescent="0.2">
      <c r="A82" s="56" t="s">
        <v>44</v>
      </c>
      <c r="B82" s="57">
        <f>SUM(B83:B95)</f>
        <v>24032807630.278004</v>
      </c>
      <c r="C82" s="57">
        <f t="shared" ref="C82:J82" si="34">SUM(C83:C95)</f>
        <v>26063610058.09</v>
      </c>
      <c r="D82" s="57">
        <f t="shared" si="34"/>
        <v>37549501733.538933</v>
      </c>
      <c r="E82" s="57">
        <f t="shared" si="34"/>
        <v>38164181543.031296</v>
      </c>
      <c r="F82" s="57">
        <f t="shared" si="34"/>
        <v>41217316066.473808</v>
      </c>
      <c r="G82" s="57">
        <f t="shared" si="34"/>
        <v>44514701351.791718</v>
      </c>
      <c r="H82" s="57">
        <f t="shared" si="34"/>
        <v>48075877459.935059</v>
      </c>
      <c r="I82" s="57">
        <f t="shared" si="34"/>
        <v>51921947656.729858</v>
      </c>
      <c r="J82" s="57">
        <f t="shared" si="34"/>
        <v>56075703469.268242</v>
      </c>
      <c r="K82" s="57">
        <f>SUM(K83:K95)</f>
        <v>60561759746.8097</v>
      </c>
      <c r="L82" s="57">
        <f t="shared" ref="L82:M82" si="35">SUM(L83:L95)</f>
        <v>65406700526.554489</v>
      </c>
      <c r="M82" s="57">
        <f t="shared" si="35"/>
        <v>70639236568.678818</v>
      </c>
    </row>
    <row r="83" spans="1:13" ht="12.75" customHeight="1" x14ac:dyDescent="0.2">
      <c r="A83" s="58" t="str">
        <f>+'[1]VENTA DE SERVICIOS Y RECAUDO'!B15</f>
        <v>Regimen Subsidiado</v>
      </c>
      <c r="B83" s="14">
        <f>+'[1]VENTA DE SERVICIOS Y RECAUDO'!Q15</f>
        <v>21040887920</v>
      </c>
      <c r="C83" s="14">
        <f>(AVERAGE('[1]VENTA DE SERVICIOS Y RECAUDO'!M15,'[1]VENTA DE SERVICIOS Y RECAUDO'!N15,'[1]VENTA DE SERVICIOS Y RECAUDO'!O15))</f>
        <v>22717279058.666668</v>
      </c>
      <c r="D83" s="55">
        <f>$C$48*D13</f>
        <v>29108056716.160133</v>
      </c>
      <c r="E83" s="55">
        <f t="shared" ref="E83:M83" si="36">$C$48*E13</f>
        <v>31436701253.452942</v>
      </c>
      <c r="F83" s="55">
        <f t="shared" si="36"/>
        <v>33951637353.729179</v>
      </c>
      <c r="G83" s="55">
        <f t="shared" si="36"/>
        <v>36667768342.027512</v>
      </c>
      <c r="H83" s="55">
        <f t="shared" si="36"/>
        <v>39601189809.389717</v>
      </c>
      <c r="I83" s="55">
        <f t="shared" si="36"/>
        <v>42769284994.140892</v>
      </c>
      <c r="J83" s="55">
        <f t="shared" si="36"/>
        <v>46190827793.672165</v>
      </c>
      <c r="K83" s="55">
        <f t="shared" si="36"/>
        <v>49886094017.165939</v>
      </c>
      <c r="L83" s="55">
        <f t="shared" si="36"/>
        <v>53876981538.539215</v>
      </c>
      <c r="M83" s="55">
        <f t="shared" si="36"/>
        <v>58187140061.622345</v>
      </c>
    </row>
    <row r="84" spans="1:13" ht="12.75" customHeight="1" x14ac:dyDescent="0.2">
      <c r="A84" s="58" t="str">
        <f>+'[1]VENTA DE SERVICIOS Y RECAUDO'!B16</f>
        <v>Régimen Contributivo</v>
      </c>
      <c r="B84" s="14">
        <f>+'[1]VENTA DE SERVICIOS Y RECAUDO'!Q16</f>
        <v>591430587.58399999</v>
      </c>
      <c r="C84" s="14">
        <f>(AVERAGE('[1]VENTA DE SERVICIOS Y RECAUDO'!M16,'[1]VENTA DE SERVICIOS Y RECAUDO'!N16,'[1]VENTA DE SERVICIOS Y RECAUDO'!O16))</f>
        <v>935699082.33333337</v>
      </c>
      <c r="D84" s="55">
        <f>D14*$C$47</f>
        <v>1465258621.0780001</v>
      </c>
      <c r="E84" s="55">
        <f t="shared" ref="E84:M84" si="37">E14*$C$47</f>
        <v>1582479310.76424</v>
      </c>
      <c r="F84" s="55">
        <f t="shared" si="37"/>
        <v>1709077655.6253793</v>
      </c>
      <c r="G84" s="55">
        <f t="shared" si="37"/>
        <v>1845803868.0754097</v>
      </c>
      <c r="H84" s="55">
        <f t="shared" si="37"/>
        <v>1993468177.5214424</v>
      </c>
      <c r="I84" s="55">
        <f t="shared" si="37"/>
        <v>2152945631.7231579</v>
      </c>
      <c r="J84" s="55">
        <f>J14*$C$47</f>
        <v>2325181282.2610106</v>
      </c>
      <c r="K84" s="55">
        <f t="shared" si="37"/>
        <v>2511195784.8418913</v>
      </c>
      <c r="L84" s="55">
        <f t="shared" si="37"/>
        <v>2712091447.6292424</v>
      </c>
      <c r="M84" s="55">
        <f t="shared" si="37"/>
        <v>2929058763.4395819</v>
      </c>
    </row>
    <row r="85" spans="1:13" ht="12.75" customHeight="1" x14ac:dyDescent="0.2">
      <c r="A85" s="58" t="str">
        <f>+'[1]VENTA DE SERVICIOS Y RECAUDO'!B17</f>
        <v>Municipios - PPNA y NO POS</v>
      </c>
      <c r="B85" s="14">
        <f>+'[1]VENTA DE SERVICIOS Y RECAUDO'!Q17</f>
        <v>1334151812.4000001</v>
      </c>
      <c r="C85" s="14">
        <f>AVERAGE('[2]VENTA DE SERVICIOS Y RECAUD'!M17:O17)</f>
        <v>1156492130</v>
      </c>
      <c r="D85" s="55">
        <f>D15*$C$47</f>
        <v>3314534072.5000005</v>
      </c>
      <c r="E85" s="55">
        <f>$C$50*E15</f>
        <v>1190416469.109256</v>
      </c>
      <c r="F85" s="55">
        <f t="shared" ref="F85:M85" si="38">$C$50*F15</f>
        <v>1285649786.6379967</v>
      </c>
      <c r="G85" s="55">
        <f t="shared" si="38"/>
        <v>1388501769.5690362</v>
      </c>
      <c r="H85" s="55">
        <f t="shared" si="38"/>
        <v>1499581911.1345592</v>
      </c>
      <c r="I85" s="55">
        <f t="shared" si="38"/>
        <v>1619548464.0253239</v>
      </c>
      <c r="J85" s="55">
        <f>$C$50*J15</f>
        <v>1749112341.1473498</v>
      </c>
      <c r="K85" s="55">
        <f t="shared" si="38"/>
        <v>1889041328.4391377</v>
      </c>
      <c r="L85" s="55">
        <f t="shared" si="38"/>
        <v>2040164634.7142687</v>
      </c>
      <c r="M85" s="55">
        <f t="shared" si="38"/>
        <v>2203377805.4914103</v>
      </c>
    </row>
    <row r="86" spans="1:13" ht="12.75" customHeight="1" x14ac:dyDescent="0.2">
      <c r="A86" s="58" t="str">
        <f>+'[1]VENTA DE SERVICIOS Y RECAUDO'!B18</f>
        <v>Departamento/Distrito - PIC</v>
      </c>
      <c r="B86" s="14">
        <f>+'[1]VENTA DE SERVICIOS Y RECAUDO'!Q18</f>
        <v>0</v>
      </c>
      <c r="C86" s="14">
        <v>0</v>
      </c>
      <c r="D86" s="55">
        <f t="shared" ref="D86:D94" si="39">D16*$C$47</f>
        <v>0</v>
      </c>
      <c r="E86" s="55">
        <f t="shared" ref="E86:E87" si="40">$C$47*E16</f>
        <v>0</v>
      </c>
      <c r="F86" s="55">
        <f t="shared" ref="F86:M86" si="41">F16*$C$50</f>
        <v>0</v>
      </c>
      <c r="G86" s="55">
        <f t="shared" si="41"/>
        <v>0</v>
      </c>
      <c r="H86" s="55">
        <f t="shared" si="41"/>
        <v>0</v>
      </c>
      <c r="I86" s="55">
        <f t="shared" si="41"/>
        <v>0</v>
      </c>
      <c r="J86" s="55">
        <f t="shared" si="41"/>
        <v>0</v>
      </c>
      <c r="K86" s="55">
        <f t="shared" si="41"/>
        <v>0</v>
      </c>
      <c r="L86" s="55">
        <f t="shared" si="41"/>
        <v>0</v>
      </c>
      <c r="M86" s="55">
        <f t="shared" si="41"/>
        <v>0</v>
      </c>
    </row>
    <row r="87" spans="1:13" ht="12.75" customHeight="1" x14ac:dyDescent="0.2">
      <c r="A87" s="58" t="str">
        <f>+'[1]VENTA DE SERVICIOS Y RECAUDO'!B19</f>
        <v>Municipios - PIC</v>
      </c>
      <c r="B87" s="14">
        <f>+'[1]VENTA DE SERVICIOS Y RECAUDO'!Q19</f>
        <v>0</v>
      </c>
      <c r="C87" s="14">
        <v>0</v>
      </c>
      <c r="D87" s="55">
        <f t="shared" si="39"/>
        <v>0</v>
      </c>
      <c r="E87" s="55">
        <f t="shared" si="40"/>
        <v>0</v>
      </c>
      <c r="F87" s="55">
        <f t="shared" ref="F87:M87" si="42">F17*$C$51</f>
        <v>0</v>
      </c>
      <c r="G87" s="55">
        <f t="shared" si="42"/>
        <v>0</v>
      </c>
      <c r="H87" s="55">
        <f t="shared" si="42"/>
        <v>0</v>
      </c>
      <c r="I87" s="55">
        <f t="shared" si="42"/>
        <v>0</v>
      </c>
      <c r="J87" s="55">
        <f t="shared" si="42"/>
        <v>0</v>
      </c>
      <c r="K87" s="55">
        <f t="shared" si="42"/>
        <v>0</v>
      </c>
      <c r="L87" s="55">
        <f t="shared" si="42"/>
        <v>0</v>
      </c>
      <c r="M87" s="55">
        <f t="shared" si="42"/>
        <v>0</v>
      </c>
    </row>
    <row r="88" spans="1:13" ht="12.75" customHeight="1" x14ac:dyDescent="0.2">
      <c r="A88" s="58" t="str">
        <f>+'[1]VENTA DE SERVICIOS Y RECAUDO'!B20</f>
        <v>SOAT - Accidentes de Tránsito Cías de Seguros</v>
      </c>
      <c r="B88" s="14">
        <f>+'[1]VENTA DE SERVICIOS Y RECAUDO'!Q20</f>
        <v>359435607.19999999</v>
      </c>
      <c r="C88" s="14">
        <f>(AVERAGE('[1]VENTA DE SERVICIOS Y RECAUDO'!M20,'[1]VENTA DE SERVICIOS Y RECAUDO'!N20,'[1]VENTA DE SERVICIOS Y RECAUDO'!O20))</f>
        <v>443176859</v>
      </c>
      <c r="D88" s="55">
        <f t="shared" si="39"/>
        <v>741826151.23400009</v>
      </c>
      <c r="E88" s="55">
        <f>$C$47*E18</f>
        <v>801172243.33272004</v>
      </c>
      <c r="F88" s="55">
        <f t="shared" ref="F88:J88" si="43">$C$47*F18</f>
        <v>865266022.79933774</v>
      </c>
      <c r="G88" s="55">
        <f t="shared" si="43"/>
        <v>934487304.62328482</v>
      </c>
      <c r="H88" s="55">
        <f t="shared" si="43"/>
        <v>1009246288.9931475</v>
      </c>
      <c r="I88" s="55">
        <f t="shared" si="43"/>
        <v>1089985992.1125994</v>
      </c>
      <c r="J88" s="55">
        <f t="shared" si="43"/>
        <v>1177184871.4816072</v>
      </c>
      <c r="K88" s="55">
        <f>$C$47*K18</f>
        <v>1271359661.2001357</v>
      </c>
      <c r="L88" s="55">
        <f t="shared" ref="L88:M88" si="44">$C$47*L18</f>
        <v>1373068434.0961466</v>
      </c>
      <c r="M88" s="55">
        <f t="shared" si="44"/>
        <v>1482913908.8238382</v>
      </c>
    </row>
    <row r="89" spans="1:13" ht="12.75" customHeight="1" x14ac:dyDescent="0.2">
      <c r="A89" s="58" t="str">
        <f>+'[1]VENTA DE SERVICIOS Y RECAUDO'!B21</f>
        <v>FOSYGA- ECAT Accidentes de Tránsito</v>
      </c>
      <c r="B89" s="14">
        <f>+'[1]VENTA DE SERVICIOS Y RECAUDO'!Q21</f>
        <v>14219054</v>
      </c>
      <c r="C89" s="14">
        <f>(AVERAGE('[1]VENTA DE SERVICIOS Y RECAUDO'!M21,'[1]VENTA DE SERVICIOS Y RECAUDO'!N21,'[1]VENTA DE SERVICIOS Y RECAUDO'!O21))</f>
        <v>23698423.333333332</v>
      </c>
      <c r="D89" s="55">
        <f t="shared" si="39"/>
        <v>1307090292.1440001</v>
      </c>
      <c r="E89" s="55">
        <f t="shared" ref="E89:M95" si="45">$C$47*E19</f>
        <v>1411657515.5155201</v>
      </c>
      <c r="F89" s="55">
        <f t="shared" si="45"/>
        <v>1524590116.7567618</v>
      </c>
      <c r="G89" s="55">
        <f t="shared" si="45"/>
        <v>1646557326.0973027</v>
      </c>
      <c r="H89" s="55">
        <f t="shared" si="45"/>
        <v>1778281912.1850867</v>
      </c>
      <c r="I89" s="55">
        <f t="shared" si="45"/>
        <v>1920544465.1598938</v>
      </c>
      <c r="J89" s="55">
        <f t="shared" si="45"/>
        <v>2074188022.3726854</v>
      </c>
      <c r="K89" s="55">
        <f t="shared" si="45"/>
        <v>2240123064.1625004</v>
      </c>
      <c r="L89" s="55">
        <f t="shared" si="45"/>
        <v>2419332909.2955003</v>
      </c>
      <c r="M89" s="55">
        <f t="shared" si="45"/>
        <v>2612879542.0391402</v>
      </c>
    </row>
    <row r="90" spans="1:13" ht="15" customHeight="1" x14ac:dyDescent="0.2">
      <c r="A90" s="58" t="str">
        <f>+'[1]VENTA DE SERVICIOS Y RECAUDO'!B22</f>
        <v>Otras ventas de servicios de salud- COVID</v>
      </c>
      <c r="B90" s="14">
        <v>123000000</v>
      </c>
      <c r="C90" s="14">
        <v>240000000</v>
      </c>
      <c r="D90" s="55">
        <f t="shared" si="39"/>
        <v>706346278.42800009</v>
      </c>
      <c r="E90" s="55">
        <f t="shared" si="45"/>
        <v>762853980.70223999</v>
      </c>
      <c r="F90" s="55">
        <f t="shared" si="45"/>
        <v>823882299.15841925</v>
      </c>
      <c r="G90" s="55">
        <f t="shared" si="45"/>
        <v>889792883.09109282</v>
      </c>
      <c r="H90" s="55">
        <f t="shared" si="45"/>
        <v>960976313.73838019</v>
      </c>
      <c r="I90" s="55">
        <f t="shared" si="45"/>
        <v>1037854418.8374506</v>
      </c>
      <c r="J90" s="55">
        <f t="shared" si="45"/>
        <v>1120882772.3444467</v>
      </c>
      <c r="K90" s="55">
        <f t="shared" si="45"/>
        <v>1210553394.1320024</v>
      </c>
      <c r="L90" s="55">
        <f t="shared" si="45"/>
        <v>1307397665.6625626</v>
      </c>
      <c r="M90" s="55">
        <f t="shared" si="45"/>
        <v>1411989478.9155676</v>
      </c>
    </row>
    <row r="91" spans="1:13" ht="12.75" customHeight="1" x14ac:dyDescent="0.2">
      <c r="A91" s="58" t="str">
        <f>+'[1]VENTA DE SERVICIOS Y RECAUDO'!B23</f>
        <v>IPS Privadas</v>
      </c>
      <c r="B91" s="14">
        <f>+'[1]VENTA DE SERVICIOS Y RECAUDO'!Q23</f>
        <v>189750376</v>
      </c>
      <c r="C91" s="14">
        <f>(AVERAGE('[1]VENTA DE SERVICIOS Y RECAUDO'!M23,'[1]VENTA DE SERVICIOS Y RECAUDO'!N23,'[1]VENTA DE SERVICIOS Y RECAUDO'!O23))</f>
        <v>241899720</v>
      </c>
      <c r="D91" s="55">
        <f t="shared" si="39"/>
        <v>486668602.26600003</v>
      </c>
      <c r="E91" s="55">
        <f t="shared" si="45"/>
        <v>525602090.44728005</v>
      </c>
      <c r="F91" s="55">
        <f t="shared" si="45"/>
        <v>567650257.68306243</v>
      </c>
      <c r="G91" s="55">
        <f t="shared" si="45"/>
        <v>613062278.29770744</v>
      </c>
      <c r="H91" s="55">
        <f t="shared" si="45"/>
        <v>662107260.56152415</v>
      </c>
      <c r="I91" s="55">
        <f t="shared" si="45"/>
        <v>715075841.40644598</v>
      </c>
      <c r="J91" s="55">
        <f t="shared" si="45"/>
        <v>772281908.7189616</v>
      </c>
      <c r="K91" s="55">
        <f t="shared" si="45"/>
        <v>834064461.41647851</v>
      </c>
      <c r="L91" s="55">
        <f t="shared" si="45"/>
        <v>900789618.32979679</v>
      </c>
      <c r="M91" s="55">
        <f t="shared" si="45"/>
        <v>972852787.79618049</v>
      </c>
    </row>
    <row r="92" spans="1:13" ht="12.75" customHeight="1" x14ac:dyDescent="0.2">
      <c r="A92" s="58" t="str">
        <f>+'[1]VENTA DE SERVICIOS Y RECAUDO'!B24</f>
        <v>Regimen Especial</v>
      </c>
      <c r="B92" s="14">
        <f>+'[1]VENTA DE SERVICIOS Y RECAUDO'!Q24</f>
        <v>44566750.739999995</v>
      </c>
      <c r="C92" s="14">
        <f>(AVERAGE('[1]VENTA DE SERVICIOS Y RECAUDO'!M24,'[1]VENTA DE SERVICIOS Y RECAUDO'!N24,'[1]VENTA DE SERVICIOS Y RECAUDO'!O24))</f>
        <v>52451777.233333327</v>
      </c>
      <c r="D92" s="55">
        <f t="shared" si="39"/>
        <v>86518860.708000004</v>
      </c>
      <c r="E92" s="55">
        <f t="shared" si="45"/>
        <v>93440369.56464</v>
      </c>
      <c r="F92" s="55">
        <f t="shared" si="45"/>
        <v>100915599.12981121</v>
      </c>
      <c r="G92" s="55">
        <f t="shared" si="45"/>
        <v>108988847.0601961</v>
      </c>
      <c r="H92" s="55">
        <f t="shared" si="45"/>
        <v>117707954.82501179</v>
      </c>
      <c r="I92" s="55">
        <f t="shared" si="45"/>
        <v>127124591.21101274</v>
      </c>
      <c r="J92" s="55">
        <f t="shared" si="45"/>
        <v>137294558.50789377</v>
      </c>
      <c r="K92" s="55">
        <f t="shared" si="45"/>
        <v>148278123.18852526</v>
      </c>
      <c r="L92" s="55">
        <f t="shared" si="45"/>
        <v>160140373.04360729</v>
      </c>
      <c r="M92" s="55">
        <f t="shared" si="45"/>
        <v>172951602.8870959</v>
      </c>
    </row>
    <row r="93" spans="1:13" ht="12.75" customHeight="1" x14ac:dyDescent="0.2">
      <c r="A93" s="58" t="str">
        <f>+'[1]VENTA DE SERVICIOS Y RECAUDO'!B25</f>
        <v>Adminsitradoras de Riesgos Laborales</v>
      </c>
      <c r="B93" s="14">
        <f>+'[1]VENTA DE SERVICIOS Y RECAUDO'!Q25</f>
        <v>13124347.914000001</v>
      </c>
      <c r="C93" s="14">
        <f>(AVERAGE('[1]VENTA DE SERVICIOS Y RECAUDO'!M25,'[1]VENTA DE SERVICIOS Y RECAUDO'!N25,'[1]VENTA DE SERVICIOS Y RECAUDO'!O25))</f>
        <v>20420809.523333333</v>
      </c>
      <c r="D93" s="55">
        <f t="shared" si="39"/>
        <v>25693968.216000002</v>
      </c>
      <c r="E93" s="55">
        <f t="shared" si="45"/>
        <v>27749485.673280001</v>
      </c>
      <c r="F93" s="55">
        <f t="shared" si="45"/>
        <v>29969444.527142402</v>
      </c>
      <c r="G93" s="55">
        <f t="shared" si="45"/>
        <v>32367000.089313794</v>
      </c>
      <c r="H93" s="55">
        <f t="shared" si="45"/>
        <v>34956360.096458897</v>
      </c>
      <c r="I93" s="55">
        <f t="shared" si="45"/>
        <v>37752868.904175609</v>
      </c>
      <c r="J93" s="55">
        <f t="shared" si="45"/>
        <v>40773098.416509658</v>
      </c>
      <c r="K93" s="55">
        <f t="shared" si="45"/>
        <v>44034946.289830431</v>
      </c>
      <c r="L93" s="55">
        <f t="shared" si="45"/>
        <v>47557741.993016861</v>
      </c>
      <c r="M93" s="55">
        <f t="shared" si="45"/>
        <v>51362361.352458209</v>
      </c>
    </row>
    <row r="94" spans="1:13" ht="12.75" customHeight="1" x14ac:dyDescent="0.2">
      <c r="A94" s="58" t="str">
        <f>+'[1]VENTA DE SERVICIOS Y RECAUDO'!B26</f>
        <v>Cuota de recuperacion</v>
      </c>
      <c r="B94" s="14">
        <f>+'[1]VENTA DE SERVICIOS Y RECAUDO'!Q26</f>
        <v>57958805.799999997</v>
      </c>
      <c r="C94" s="14">
        <f>(AVERAGE('[1]VENTA DE SERVICIOS Y RECAUDO'!M26,'[1]VENTA DE SERVICIOS Y RECAUDO'!N26,'[1]VENTA DE SERVICIOS Y RECAUDO'!O26))</f>
        <v>30590216.333333332</v>
      </c>
      <c r="D94" s="55">
        <f t="shared" si="39"/>
        <v>32561162.916800003</v>
      </c>
      <c r="E94" s="55">
        <f t="shared" si="45"/>
        <v>35166055.950144008</v>
      </c>
      <c r="F94" s="55">
        <f t="shared" si="45"/>
        <v>37979340.426155522</v>
      </c>
      <c r="G94" s="55">
        <f t="shared" si="45"/>
        <v>41017687.660247967</v>
      </c>
      <c r="H94" s="55">
        <f t="shared" si="45"/>
        <v>44299102.673067801</v>
      </c>
      <c r="I94" s="55">
        <f t="shared" si="45"/>
        <v>47843030.886913225</v>
      </c>
      <c r="J94" s="55">
        <f t="shared" si="45"/>
        <v>51670473.35786628</v>
      </c>
      <c r="K94" s="55">
        <f t="shared" si="45"/>
        <v>55804111.226495586</v>
      </c>
      <c r="L94" s="55">
        <f t="shared" si="45"/>
        <v>60268440.124615237</v>
      </c>
      <c r="M94" s="55">
        <f t="shared" si="45"/>
        <v>65089915.334584452</v>
      </c>
    </row>
    <row r="95" spans="1:13" ht="12.75" customHeight="1" x14ac:dyDescent="0.2">
      <c r="A95" s="58" t="str">
        <f>+'[1]VENTA DE SERVICIOS Y RECAUDO'!B27</f>
        <v>Particulares</v>
      </c>
      <c r="B95" s="14">
        <f>+'[1]VENTA DE SERVICIOS Y RECAUDO'!Q27</f>
        <v>264282368.64000002</v>
      </c>
      <c r="C95" s="14">
        <f>(AVERAGE('[1]VENTA DE SERVICIOS Y RECAUDO'!M27,'[1]VENTA DE SERVICIOS Y RECAUDO'!N27,'[1]VENTA DE SERVICIOS Y RECAUDO'!O27))</f>
        <v>201901981.66666666</v>
      </c>
      <c r="D95" s="55">
        <f>D25*$C$47</f>
        <v>274947007.88800001</v>
      </c>
      <c r="E95" s="55">
        <f>$C$47*E25</f>
        <v>296942768.51903999</v>
      </c>
      <c r="F95" s="55">
        <f t="shared" si="45"/>
        <v>320698190.0005632</v>
      </c>
      <c r="G95" s="55">
        <f t="shared" si="45"/>
        <v>346354045.20060819</v>
      </c>
      <c r="H95" s="55">
        <f t="shared" si="45"/>
        <v>374062368.81665689</v>
      </c>
      <c r="I95" s="55">
        <f t="shared" si="45"/>
        <v>403987358.32198942</v>
      </c>
      <c r="J95" s="55">
        <f t="shared" si="45"/>
        <v>436306346.98774856</v>
      </c>
      <c r="K95" s="55">
        <f>$C$47*K25</f>
        <v>471210854.74676847</v>
      </c>
      <c r="L95" s="55">
        <f t="shared" si="45"/>
        <v>508907723.1265099</v>
      </c>
      <c r="M95" s="55">
        <f t="shared" si="45"/>
        <v>549620340.97663069</v>
      </c>
    </row>
    <row r="96" spans="1:13" ht="30" customHeight="1" x14ac:dyDescent="0.2">
      <c r="A96" s="21" t="s">
        <v>8</v>
      </c>
      <c r="B96" s="18">
        <f>+B97</f>
        <v>466900684.56599998</v>
      </c>
      <c r="C96" s="18">
        <f t="shared" ref="C96:M96" si="46">+C97</f>
        <v>660566571.33333337</v>
      </c>
      <c r="D96" s="18">
        <f t="shared" si="46"/>
        <v>868555843.67035401</v>
      </c>
      <c r="E96" s="18">
        <f t="shared" si="46"/>
        <v>938040311.16398227</v>
      </c>
      <c r="F96" s="18">
        <f t="shared" si="46"/>
        <v>1013083536.0571009</v>
      </c>
      <c r="G96" s="18">
        <f t="shared" si="46"/>
        <v>1094130218.941669</v>
      </c>
      <c r="H96" s="18">
        <f t="shared" si="46"/>
        <v>1181660636.4570024</v>
      </c>
      <c r="I96" s="18">
        <f t="shared" si="46"/>
        <v>1276193487.3735628</v>
      </c>
      <c r="J96" s="18">
        <f t="shared" si="46"/>
        <v>1378288966.3634477</v>
      </c>
      <c r="K96" s="18">
        <f t="shared" si="46"/>
        <v>1488552083.6725235</v>
      </c>
      <c r="L96" s="18">
        <f t="shared" si="46"/>
        <v>1607636250.3663254</v>
      </c>
      <c r="M96" s="18">
        <f t="shared" si="46"/>
        <v>1736247150.3956316</v>
      </c>
    </row>
    <row r="97" spans="1:13" ht="12.75" customHeight="1" x14ac:dyDescent="0.2">
      <c r="A97" s="58" t="str">
        <f>+'[1]VENTA DE SERVICIOS Y RECAUDO'!B33</f>
        <v>Otros Ingresos (Arriendo de Bienes y otros)</v>
      </c>
      <c r="B97" s="14">
        <f>+'[1]VENTA DE SERVICIOS Y RECAUDO'!Q33</f>
        <v>466900684.56599998</v>
      </c>
      <c r="C97" s="14">
        <f>AVERAGE('[1]VENTA DE SERVICIOS Y RECAUDO'!M33,'[1]VENTA DE SERVICIOS Y RECAUDO'!N33,'[1]VENTA DE SERVICIOS Y RECAUDO'!O33)</f>
        <v>660566571.33333337</v>
      </c>
      <c r="D97" s="55">
        <f t="shared" ref="D97:M97" si="47">+D27*$C$62</f>
        <v>868555843.67035401</v>
      </c>
      <c r="E97" s="55">
        <f t="shared" si="47"/>
        <v>938040311.16398227</v>
      </c>
      <c r="F97" s="55">
        <f t="shared" si="47"/>
        <v>1013083536.0571009</v>
      </c>
      <c r="G97" s="55">
        <f t="shared" si="47"/>
        <v>1094130218.941669</v>
      </c>
      <c r="H97" s="55">
        <f t="shared" si="47"/>
        <v>1181660636.4570024</v>
      </c>
      <c r="I97" s="55">
        <f t="shared" si="47"/>
        <v>1276193487.3735628</v>
      </c>
      <c r="J97" s="55">
        <f t="shared" si="47"/>
        <v>1378288966.3634477</v>
      </c>
      <c r="K97" s="55">
        <f t="shared" si="47"/>
        <v>1488552083.6725235</v>
      </c>
      <c r="L97" s="55">
        <f t="shared" si="47"/>
        <v>1607636250.3663254</v>
      </c>
      <c r="M97" s="55">
        <f t="shared" si="47"/>
        <v>1736247150.3956316</v>
      </c>
    </row>
    <row r="98" spans="1:13" ht="12.75" customHeight="1" x14ac:dyDescent="0.2">
      <c r="A98" s="20" t="s">
        <v>9</v>
      </c>
      <c r="B98" s="18">
        <f>+B99</f>
        <v>1254652167.2</v>
      </c>
      <c r="C98" s="18">
        <f t="shared" ref="C98:D98" si="48">+C99</f>
        <v>2091086945.3333333</v>
      </c>
      <c r="D98" s="18">
        <f t="shared" si="48"/>
        <v>1612816701</v>
      </c>
      <c r="E98" s="18">
        <f>+E99</f>
        <v>0</v>
      </c>
      <c r="F98" s="18">
        <f t="shared" ref="F98:M98" si="49">+F99</f>
        <v>0</v>
      </c>
      <c r="G98" s="18">
        <f t="shared" si="49"/>
        <v>0</v>
      </c>
      <c r="H98" s="18">
        <f t="shared" si="49"/>
        <v>0</v>
      </c>
      <c r="I98" s="18">
        <f t="shared" si="49"/>
        <v>0</v>
      </c>
      <c r="J98" s="18">
        <f t="shared" si="49"/>
        <v>0</v>
      </c>
      <c r="K98" s="18">
        <f t="shared" si="49"/>
        <v>0</v>
      </c>
      <c r="L98" s="18">
        <f t="shared" si="49"/>
        <v>0</v>
      </c>
      <c r="M98" s="18">
        <f t="shared" si="49"/>
        <v>0</v>
      </c>
    </row>
    <row r="99" spans="1:13" ht="12.75" customHeight="1" x14ac:dyDescent="0.2">
      <c r="A99" s="20" t="s">
        <v>10</v>
      </c>
      <c r="B99" s="18">
        <f>SUM(B100:B101)</f>
        <v>1254652167.2</v>
      </c>
      <c r="C99" s="18">
        <f t="shared" ref="C99:D99" si="50">SUM(C100:C101)</f>
        <v>2091086945.3333333</v>
      </c>
      <c r="D99" s="18">
        <f t="shared" si="50"/>
        <v>1612816701</v>
      </c>
      <c r="E99" s="18">
        <f>SUM(E100:E101)</f>
        <v>0</v>
      </c>
      <c r="F99" s="18">
        <f t="shared" ref="F99:M99" si="51">SUM(F100:F101)</f>
        <v>0</v>
      </c>
      <c r="G99" s="18">
        <f t="shared" si="51"/>
        <v>0</v>
      </c>
      <c r="H99" s="18">
        <f t="shared" si="51"/>
        <v>0</v>
      </c>
      <c r="I99" s="18">
        <f t="shared" si="51"/>
        <v>0</v>
      </c>
      <c r="J99" s="18">
        <f t="shared" si="51"/>
        <v>0</v>
      </c>
      <c r="K99" s="18">
        <f t="shared" si="51"/>
        <v>0</v>
      </c>
      <c r="L99" s="18">
        <f t="shared" si="51"/>
        <v>0</v>
      </c>
      <c r="M99" s="18">
        <f t="shared" si="51"/>
        <v>0</v>
      </c>
    </row>
    <row r="100" spans="1:13" ht="12.75" customHeight="1" x14ac:dyDescent="0.2">
      <c r="A100" s="21" t="s">
        <v>11</v>
      </c>
      <c r="B100" s="14">
        <f>+'[1]VENTA DE SERVICIOS Y RECAUDO'!Q38</f>
        <v>1254652167.2</v>
      </c>
      <c r="C100" s="14">
        <f>AVERAGE('[1]VENTA DE SERVICIOS Y RECAUDO'!M38,'[1]VENTA DE SERVICIOS Y RECAUDO'!N38,'[1]VENTA DE SERVICIOS Y RECAUDO'!O38)</f>
        <v>2091086945.3333333</v>
      </c>
      <c r="D100" s="55">
        <f>+C64*$D$30</f>
        <v>1612816701</v>
      </c>
      <c r="E100" s="55">
        <v>0</v>
      </c>
      <c r="F100" s="55">
        <v>0</v>
      </c>
      <c r="G100" s="55">
        <f t="shared" ref="G100:M100" si="52">+D64*$D$30</f>
        <v>0</v>
      </c>
      <c r="H100" s="55">
        <f t="shared" si="52"/>
        <v>0</v>
      </c>
      <c r="I100" s="55">
        <f t="shared" si="52"/>
        <v>0</v>
      </c>
      <c r="J100" s="55">
        <f t="shared" si="52"/>
        <v>0</v>
      </c>
      <c r="K100" s="55">
        <f t="shared" si="52"/>
        <v>0</v>
      </c>
      <c r="L100" s="55">
        <f t="shared" si="52"/>
        <v>0</v>
      </c>
      <c r="M100" s="55">
        <f t="shared" si="52"/>
        <v>0</v>
      </c>
    </row>
    <row r="101" spans="1:13" ht="12.75" customHeight="1" x14ac:dyDescent="0.2">
      <c r="A101" s="21" t="s">
        <v>12</v>
      </c>
      <c r="B101" s="14"/>
      <c r="C101" s="14"/>
      <c r="D101" s="55"/>
      <c r="E101" s="55"/>
      <c r="F101" s="55"/>
      <c r="G101" s="55"/>
      <c r="H101" s="55"/>
      <c r="I101" s="55"/>
      <c r="J101" s="55"/>
      <c r="K101" s="55"/>
      <c r="L101" s="55"/>
      <c r="M101" s="55"/>
    </row>
    <row r="102" spans="1:13" ht="12.75" customHeight="1" x14ac:dyDescent="0.2">
      <c r="A102" s="16" t="s">
        <v>13</v>
      </c>
      <c r="B102" s="12">
        <f>+B103</f>
        <v>2503486003.1999998</v>
      </c>
      <c r="C102" s="12">
        <f t="shared" ref="C102:M103" si="53">+C103</f>
        <v>660566571.33333337</v>
      </c>
      <c r="D102" s="12">
        <f t="shared" si="53"/>
        <v>0</v>
      </c>
      <c r="E102" s="12">
        <f t="shared" si="53"/>
        <v>0</v>
      </c>
      <c r="F102" s="12">
        <f>+F103</f>
        <v>0</v>
      </c>
      <c r="G102" s="12">
        <f t="shared" ref="G102:M102" si="54">+G103</f>
        <v>0</v>
      </c>
      <c r="H102" s="12">
        <f t="shared" si="54"/>
        <v>0</v>
      </c>
      <c r="I102" s="12">
        <f t="shared" si="54"/>
        <v>0</v>
      </c>
      <c r="J102" s="12">
        <f t="shared" si="54"/>
        <v>0</v>
      </c>
      <c r="K102" s="12">
        <f t="shared" si="54"/>
        <v>0</v>
      </c>
      <c r="L102" s="12">
        <f t="shared" si="54"/>
        <v>0</v>
      </c>
      <c r="M102" s="12">
        <f t="shared" si="54"/>
        <v>0</v>
      </c>
    </row>
    <row r="103" spans="1:13" ht="12.75" customHeight="1" x14ac:dyDescent="0.2">
      <c r="A103" s="56" t="s">
        <v>14</v>
      </c>
      <c r="B103" s="18">
        <f>SUM(B104:B105)</f>
        <v>2503486003.1999998</v>
      </c>
      <c r="C103" s="18">
        <f>SUM(C104:C105)</f>
        <v>660566571.33333337</v>
      </c>
      <c r="D103" s="18">
        <f t="shared" si="53"/>
        <v>0</v>
      </c>
      <c r="E103" s="18">
        <f t="shared" si="53"/>
        <v>0</v>
      </c>
      <c r="F103" s="18">
        <f t="shared" si="53"/>
        <v>0</v>
      </c>
      <c r="G103" s="18">
        <f t="shared" si="53"/>
        <v>0</v>
      </c>
      <c r="H103" s="18">
        <f t="shared" si="53"/>
        <v>0</v>
      </c>
      <c r="I103" s="18">
        <f t="shared" si="53"/>
        <v>0</v>
      </c>
      <c r="J103" s="18">
        <f t="shared" si="53"/>
        <v>0</v>
      </c>
      <c r="K103" s="18">
        <f t="shared" si="53"/>
        <v>0</v>
      </c>
      <c r="L103" s="18">
        <f t="shared" si="53"/>
        <v>0</v>
      </c>
      <c r="M103" s="18">
        <f t="shared" si="53"/>
        <v>0</v>
      </c>
    </row>
    <row r="104" spans="1:13" ht="12.75" customHeight="1" x14ac:dyDescent="0.2">
      <c r="A104" s="58" t="s">
        <v>15</v>
      </c>
      <c r="B104" s="14"/>
      <c r="C104" s="14">
        <v>0</v>
      </c>
      <c r="D104" s="55">
        <f t="shared" ref="D104:M105" si="55">+D34*D69</f>
        <v>0</v>
      </c>
      <c r="E104" s="55">
        <f t="shared" si="55"/>
        <v>0</v>
      </c>
      <c r="F104" s="55">
        <f t="shared" si="55"/>
        <v>0</v>
      </c>
      <c r="G104" s="55">
        <f t="shared" si="55"/>
        <v>0</v>
      </c>
      <c r="H104" s="55">
        <f t="shared" si="55"/>
        <v>0</v>
      </c>
      <c r="I104" s="55">
        <f t="shared" si="55"/>
        <v>0</v>
      </c>
      <c r="J104" s="55">
        <f t="shared" si="55"/>
        <v>0</v>
      </c>
      <c r="K104" s="55">
        <f t="shared" si="55"/>
        <v>0</v>
      </c>
      <c r="L104" s="55">
        <f t="shared" si="55"/>
        <v>0</v>
      </c>
      <c r="M104" s="55">
        <f t="shared" si="55"/>
        <v>0</v>
      </c>
    </row>
    <row r="105" spans="1:13" ht="12.75" customHeight="1" x14ac:dyDescent="0.2">
      <c r="A105" s="58" t="s">
        <v>16</v>
      </c>
      <c r="B105" s="14">
        <f>+'[1]VENTA DE SERVICIOS Y RECAUDO'!Q43</f>
        <v>2503486003.1999998</v>
      </c>
      <c r="C105" s="14">
        <f>AVERAGE('[1]VENTA DE SERVICIOS Y RECAUDO'!M33,'[1]VENTA DE SERVICIOS Y RECAUDO'!N33,'[1]VENTA DE SERVICIOS Y RECAUDO'!O33)</f>
        <v>660566571.33333337</v>
      </c>
      <c r="D105" s="55">
        <f>+C70*D35</f>
        <v>0</v>
      </c>
      <c r="E105" s="55">
        <f t="shared" si="55"/>
        <v>0</v>
      </c>
      <c r="F105" s="55">
        <f t="shared" si="55"/>
        <v>0</v>
      </c>
      <c r="G105" s="55">
        <f t="shared" si="55"/>
        <v>0</v>
      </c>
      <c r="H105" s="55">
        <f t="shared" si="55"/>
        <v>0</v>
      </c>
      <c r="I105" s="55">
        <f t="shared" si="55"/>
        <v>0</v>
      </c>
      <c r="J105" s="55">
        <f t="shared" si="55"/>
        <v>0</v>
      </c>
      <c r="K105" s="55">
        <f t="shared" si="55"/>
        <v>0</v>
      </c>
      <c r="L105" s="55">
        <f t="shared" si="55"/>
        <v>0</v>
      </c>
      <c r="M105" s="55">
        <f t="shared" si="55"/>
        <v>0</v>
      </c>
    </row>
    <row r="106" spans="1:13" ht="12.75" customHeight="1" x14ac:dyDescent="0.2">
      <c r="A106" s="56" t="s">
        <v>17</v>
      </c>
      <c r="B106" s="18">
        <f>B107+B108</f>
        <v>0</v>
      </c>
      <c r="C106" s="18">
        <f t="shared" ref="C106:M106" si="56">C107+C108</f>
        <v>0</v>
      </c>
      <c r="D106" s="18">
        <f t="shared" si="56"/>
        <v>0</v>
      </c>
      <c r="E106" s="18">
        <f t="shared" si="56"/>
        <v>0</v>
      </c>
      <c r="F106" s="18">
        <f t="shared" si="56"/>
        <v>0</v>
      </c>
      <c r="G106" s="18">
        <f t="shared" si="56"/>
        <v>0</v>
      </c>
      <c r="H106" s="18">
        <f t="shared" si="56"/>
        <v>0</v>
      </c>
      <c r="I106" s="18">
        <f t="shared" si="56"/>
        <v>0</v>
      </c>
      <c r="J106" s="18">
        <f t="shared" si="56"/>
        <v>0</v>
      </c>
      <c r="K106" s="18">
        <f t="shared" si="56"/>
        <v>0</v>
      </c>
      <c r="L106" s="18">
        <f t="shared" si="56"/>
        <v>0</v>
      </c>
      <c r="M106" s="18">
        <f t="shared" si="56"/>
        <v>0</v>
      </c>
    </row>
    <row r="107" spans="1:13" ht="12.75" customHeight="1" x14ac:dyDescent="0.2">
      <c r="A107" s="21" t="s">
        <v>18</v>
      </c>
      <c r="B107" s="14">
        <v>0</v>
      </c>
      <c r="C107" s="14"/>
      <c r="D107" s="55">
        <f t="shared" ref="D107:M108" si="57">+D37*D72</f>
        <v>0</v>
      </c>
      <c r="E107" s="55">
        <f t="shared" si="57"/>
        <v>0</v>
      </c>
      <c r="F107" s="55">
        <f t="shared" si="57"/>
        <v>0</v>
      </c>
      <c r="G107" s="55">
        <f t="shared" si="57"/>
        <v>0</v>
      </c>
      <c r="H107" s="55">
        <f t="shared" si="57"/>
        <v>0</v>
      </c>
      <c r="I107" s="55">
        <f t="shared" si="57"/>
        <v>0</v>
      </c>
      <c r="J107" s="55">
        <f t="shared" si="57"/>
        <v>0</v>
      </c>
      <c r="K107" s="55">
        <f t="shared" si="57"/>
        <v>0</v>
      </c>
      <c r="L107" s="55">
        <f t="shared" si="57"/>
        <v>0</v>
      </c>
      <c r="M107" s="55">
        <f t="shared" si="57"/>
        <v>0</v>
      </c>
    </row>
    <row r="108" spans="1:13" ht="12.75" customHeight="1" x14ac:dyDescent="0.2">
      <c r="A108" s="21" t="s">
        <v>19</v>
      </c>
      <c r="B108" s="18">
        <v>0</v>
      </c>
      <c r="C108" s="18"/>
      <c r="D108" s="18">
        <f t="shared" si="57"/>
        <v>0</v>
      </c>
      <c r="E108" s="18">
        <f t="shared" si="57"/>
        <v>0</v>
      </c>
      <c r="F108" s="18">
        <f t="shared" si="57"/>
        <v>0</v>
      </c>
      <c r="G108" s="18">
        <f t="shared" si="57"/>
        <v>0</v>
      </c>
      <c r="H108" s="18">
        <f t="shared" si="57"/>
        <v>0</v>
      </c>
      <c r="I108" s="18">
        <f t="shared" si="57"/>
        <v>0</v>
      </c>
      <c r="J108" s="18">
        <f t="shared" si="57"/>
        <v>0</v>
      </c>
      <c r="K108" s="18">
        <f t="shared" si="57"/>
        <v>0</v>
      </c>
      <c r="L108" s="18">
        <f t="shared" si="57"/>
        <v>0</v>
      </c>
      <c r="M108" s="18">
        <f t="shared" si="57"/>
        <v>0</v>
      </c>
    </row>
    <row r="109" spans="1:13" ht="12.75" customHeight="1" x14ac:dyDescent="0.2">
      <c r="A109" s="16" t="s">
        <v>20</v>
      </c>
      <c r="B109" s="16">
        <f>AVERAGE('[1]VENTA DE SERVICIOS Y RECAUDO'!K44,'[1]VENTA DE SERVICIOS Y RECAUDO'!L44,'[1]VENTA DE SERVICIOS Y RECAUDO'!M44,'[1]VENTA DE SERVICIOS Y RECAUDO'!N44,'[1]VENTA DE SERVICIOS Y RECAUDO'!O44)</f>
        <v>21084407418.142002</v>
      </c>
      <c r="C109" s="16">
        <f>AVERAGE('[1]VENTA DE SERVICIOS Y RECAUDO'!M44,'[1]VENTA DE SERVICIOS Y RECAUDO'!N44,'[1]VENTA DE SERVICIOS Y RECAUDO'!O44)</f>
        <v>21191133646.813335</v>
      </c>
      <c r="D109" s="59">
        <f>+D39</f>
        <v>24933867377.603996</v>
      </c>
      <c r="E109" s="59">
        <f t="shared" ref="E109:J109" si="58">+E39</f>
        <v>28625145155.959198</v>
      </c>
      <c r="F109" s="59">
        <f t="shared" si="58"/>
        <v>30915156768.435932</v>
      </c>
      <c r="G109" s="59">
        <f t="shared" si="58"/>
        <v>33388369309.910812</v>
      </c>
      <c r="H109" s="59">
        <f>+H39</f>
        <v>36059438854.703674</v>
      </c>
      <c r="I109" s="59">
        <f t="shared" si="58"/>
        <v>38944193963.079979</v>
      </c>
      <c r="J109" s="59">
        <f t="shared" si="58"/>
        <v>42059729480.126366</v>
      </c>
      <c r="K109" s="59">
        <f>+K39</f>
        <v>45424507838.536476</v>
      </c>
      <c r="L109" s="59">
        <f t="shared" ref="L109:M109" si="59">+L39</f>
        <v>49058468465.619385</v>
      </c>
      <c r="M109" s="59">
        <f t="shared" si="59"/>
        <v>52983145942.868942</v>
      </c>
    </row>
    <row r="110" spans="1:13" ht="12.75" customHeight="1" x14ac:dyDescent="0.2">
      <c r="A110" s="24" t="s">
        <v>21</v>
      </c>
      <c r="B110" s="24">
        <f>+B109+B102+B80+B78</f>
        <v>52334148831.648003</v>
      </c>
      <c r="C110" s="24">
        <f t="shared" ref="C110:M110" si="60">+C109+C102+C80+C78</f>
        <v>54983509929.57</v>
      </c>
      <c r="D110" s="24">
        <f t="shared" si="60"/>
        <v>66281957657.813286</v>
      </c>
      <c r="E110" s="24">
        <f t="shared" si="60"/>
        <v>71381587542.618805</v>
      </c>
      <c r="F110" s="24">
        <f t="shared" si="60"/>
        <v>76799776903.431183</v>
      </c>
      <c r="G110" s="24">
        <f t="shared" si="60"/>
        <v>82651421413.108536</v>
      </c>
      <c r="H110" s="24">
        <f t="shared" si="60"/>
        <v>88971197483.560074</v>
      </c>
      <c r="I110" s="24">
        <f t="shared" si="60"/>
        <v>95796555639.647751</v>
      </c>
      <c r="J110" s="24">
        <f t="shared" si="60"/>
        <v>103167942448.2224</v>
      </c>
      <c r="K110" s="24">
        <f t="shared" si="60"/>
        <v>111129040201.48305</v>
      </c>
      <c r="L110" s="24">
        <f t="shared" si="60"/>
        <v>119727025775.00453</v>
      </c>
      <c r="M110" s="24">
        <f t="shared" si="60"/>
        <v>129012850194.40773</v>
      </c>
    </row>
    <row r="111" spans="1:13" ht="12.75" customHeight="1" x14ac:dyDescent="0.2">
      <c r="A111" s="26"/>
      <c r="B111" s="27"/>
      <c r="C111" s="28"/>
      <c r="D111" s="28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2.75" customHeight="1" x14ac:dyDescent="0.2">
      <c r="A112" s="26"/>
      <c r="B112" s="60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42" customHeight="1" x14ac:dyDescent="0.2">
      <c r="A113" s="61"/>
      <c r="B113" s="54" t="s">
        <v>45</v>
      </c>
      <c r="C113" s="54" t="s">
        <v>6</v>
      </c>
      <c r="D113" s="54" t="s">
        <v>42</v>
      </c>
      <c r="E113" s="54" t="s">
        <v>46</v>
      </c>
      <c r="F113" s="54" t="s">
        <v>47</v>
      </c>
      <c r="G113" s="54" t="s">
        <v>48</v>
      </c>
      <c r="H113" s="54" t="s">
        <v>49</v>
      </c>
      <c r="I113" s="54" t="s">
        <v>50</v>
      </c>
      <c r="J113" s="54" t="s">
        <v>51</v>
      </c>
      <c r="K113" s="54" t="s">
        <v>52</v>
      </c>
      <c r="L113" s="54" t="s">
        <v>53</v>
      </c>
      <c r="M113" s="54" t="s">
        <v>54</v>
      </c>
    </row>
    <row r="114" spans="1:13" ht="12.75" customHeight="1" x14ac:dyDescent="0.2">
      <c r="A114" s="62" t="s">
        <v>55</v>
      </c>
      <c r="B114" s="63">
        <f>+'[2]PROYECCIÓN GASTOS'!B8</f>
        <v>48479783350.053993</v>
      </c>
      <c r="C114" s="63">
        <f t="shared" ref="C114:M114" si="61">+C115+C167+C177</f>
        <v>47891376813.089996</v>
      </c>
      <c r="D114" s="63">
        <f t="shared" si="61"/>
        <v>56281957657.813286</v>
      </c>
      <c r="E114" s="63">
        <f t="shared" si="61"/>
        <v>71381587542.618805</v>
      </c>
      <c r="F114" s="63">
        <f t="shared" si="61"/>
        <v>76799776903.431183</v>
      </c>
      <c r="G114" s="63">
        <f t="shared" si="61"/>
        <v>82651421413.108536</v>
      </c>
      <c r="H114" s="63">
        <f t="shared" si="61"/>
        <v>88971197483.560074</v>
      </c>
      <c r="I114" s="63">
        <f t="shared" si="61"/>
        <v>95796555639.647751</v>
      </c>
      <c r="J114" s="63">
        <f>+J115+J167+J177</f>
        <v>103167942448.2224</v>
      </c>
      <c r="K114" s="63">
        <f t="shared" si="61"/>
        <v>111129040201.48305</v>
      </c>
      <c r="L114" s="63">
        <f t="shared" si="61"/>
        <v>119727025775.00453</v>
      </c>
      <c r="M114" s="63">
        <f t="shared" si="61"/>
        <v>129012850194.40771</v>
      </c>
    </row>
    <row r="115" spans="1:13" ht="12.75" customHeight="1" x14ac:dyDescent="0.2">
      <c r="A115" s="64" t="s">
        <v>56</v>
      </c>
      <c r="B115" s="65">
        <f t="shared" ref="B115:M115" si="62">+B116+B139+B164</f>
        <v>37469420688.453995</v>
      </c>
      <c r="C115" s="65">
        <f t="shared" si="62"/>
        <v>38222181635.756668</v>
      </c>
      <c r="D115" s="65">
        <f t="shared" si="62"/>
        <v>43195964082.786667</v>
      </c>
      <c r="E115" s="65">
        <f t="shared" si="62"/>
        <v>53942879073.338142</v>
      </c>
      <c r="F115" s="65">
        <f t="shared" si="62"/>
        <v>58900594236.271667</v>
      </c>
      <c r="G115" s="65">
        <f t="shared" si="62"/>
        <v>62989905976.272026</v>
      </c>
      <c r="H115" s="65">
        <f t="shared" si="62"/>
        <v>65397502215.322929</v>
      </c>
      <c r="I115" s="65">
        <f t="shared" si="62"/>
        <v>67901402303.935829</v>
      </c>
      <c r="J115" s="65">
        <f>+J116+J139+J164</f>
        <v>70505458396.093277</v>
      </c>
      <c r="K115" s="65">
        <f t="shared" si="62"/>
        <v>73213676731.937012</v>
      </c>
      <c r="L115" s="65">
        <f t="shared" si="62"/>
        <v>76030223801.214493</v>
      </c>
      <c r="M115" s="65">
        <f t="shared" si="62"/>
        <v>78959432753.263046</v>
      </c>
    </row>
    <row r="116" spans="1:13" ht="12.75" customHeight="1" x14ac:dyDescent="0.2">
      <c r="A116" s="66" t="s">
        <v>57</v>
      </c>
      <c r="B116" s="67">
        <f t="shared" ref="B116" si="63">SUM(B117:B138)</f>
        <v>28707875870.473995</v>
      </c>
      <c r="C116" s="68">
        <f t="shared" ref="C116:M116" si="64">SUM(C117:C138)</f>
        <v>28233525052.123337</v>
      </c>
      <c r="D116" s="68">
        <f t="shared" si="64"/>
        <v>35239239608.786667</v>
      </c>
      <c r="E116" s="68">
        <f t="shared" si="64"/>
        <v>36648809193.138138</v>
      </c>
      <c r="F116" s="68">
        <f t="shared" si="64"/>
        <v>38114761560.86367</v>
      </c>
      <c r="G116" s="68">
        <f t="shared" si="64"/>
        <v>39639352023.298203</v>
      </c>
      <c r="H116" s="68">
        <f t="shared" si="64"/>
        <v>41224926104.230141</v>
      </c>
      <c r="I116" s="68">
        <f t="shared" si="64"/>
        <v>42873923148.399338</v>
      </c>
      <c r="J116" s="68">
        <f>SUM(J117:J138)</f>
        <v>44588880074.33532</v>
      </c>
      <c r="K116" s="68">
        <f t="shared" si="64"/>
        <v>46372435277.308731</v>
      </c>
      <c r="L116" s="68">
        <f t="shared" si="64"/>
        <v>48227332688.401085</v>
      </c>
      <c r="M116" s="68">
        <f t="shared" si="64"/>
        <v>50156425995.937119</v>
      </c>
    </row>
    <row r="117" spans="1:13" ht="12.75" customHeight="1" x14ac:dyDescent="0.2">
      <c r="A117" s="69" t="s">
        <v>58</v>
      </c>
      <c r="B117" s="70">
        <v>4291129346.5999999</v>
      </c>
      <c r="C117" s="71">
        <f>AVERAGE('[1]COMPORTAMIENTO GASTOS'!D11,'[1]COMPORTAMIENTO GASTOS'!E11,'[1]COMPORTAMIENTO GASTOS'!F11)</f>
        <v>4419041720</v>
      </c>
      <c r="D117" s="71">
        <f>+'[2]PROYECCIÓN GASTOS'!D11</f>
        <v>4440794362</v>
      </c>
      <c r="E117" s="71">
        <f>+'[2]PROYECCIÓN GASTOS'!E11</f>
        <v>4618426136.4799995</v>
      </c>
      <c r="F117" s="71">
        <f>+'[2]PROYECCIÓN GASTOS'!F11</f>
        <v>4803163181.9391994</v>
      </c>
      <c r="G117" s="71">
        <f>+'[2]PROYECCIÓN GASTOS'!G11</f>
        <v>4995289709.2167673</v>
      </c>
      <c r="H117" s="71">
        <f>+'[2]PROYECCIÓN GASTOS'!H11</f>
        <v>5195101297.5854378</v>
      </c>
      <c r="I117" s="71">
        <f>+'[2]PROYECCIÓN GASTOS'!I11</f>
        <v>5402905349.4888554</v>
      </c>
      <c r="J117" s="71">
        <f>+'[2]PROYECCIÓN GASTOS'!J11</f>
        <v>5619021563.4684095</v>
      </c>
      <c r="K117" s="71">
        <f>+'[2]PROYECCIÓN GASTOS'!K11</f>
        <v>5843782426.0071459</v>
      </c>
      <c r="L117" s="71">
        <f>+'[2]PROYECCIÓN GASTOS'!L11</f>
        <v>6077533723.0474319</v>
      </c>
      <c r="M117" s="71">
        <f>+'[2]PROYECCIÓN GASTOS'!M11</f>
        <v>6320635071.9693289</v>
      </c>
    </row>
    <row r="118" spans="1:13" ht="12.75" customHeight="1" x14ac:dyDescent="0.2">
      <c r="A118" s="69" t="s">
        <v>59</v>
      </c>
      <c r="B118" s="70">
        <v>0</v>
      </c>
      <c r="C118" s="71">
        <f>AVERAGE('[1]COMPORTAMIENTO GASTOS'!D12,'[1]COMPORTAMIENTO GASTOS'!E12,'[1]COMPORTAMIENTO GASTOS'!F12)</f>
        <v>0</v>
      </c>
      <c r="D118" s="71">
        <f>+'[2]PROYECCIÓN GASTOS'!D12</f>
        <v>194283620</v>
      </c>
      <c r="E118" s="71">
        <f>+'[2]PROYECCIÓN GASTOS'!E12</f>
        <v>202054964.80000001</v>
      </c>
      <c r="F118" s="71">
        <f>+'[2]PROYECCIÓN GASTOS'!F12</f>
        <v>210137163.39200002</v>
      </c>
      <c r="G118" s="71">
        <f>+'[2]PROYECCIÓN GASTOS'!G12</f>
        <v>218542649.92768002</v>
      </c>
      <c r="H118" s="71">
        <f>+'[2]PROYECCIÓN GASTOS'!H12</f>
        <v>227284355.92478722</v>
      </c>
      <c r="I118" s="71">
        <f>+'[2]PROYECCIÓN GASTOS'!I12</f>
        <v>236375730.16177872</v>
      </c>
      <c r="J118" s="71">
        <f>+'[2]PROYECCIÓN GASTOS'!J12</f>
        <v>245830759.36824986</v>
      </c>
      <c r="K118" s="71">
        <f>+'[2]PROYECCIÓN GASTOS'!K12</f>
        <v>255663989.74297985</v>
      </c>
      <c r="L118" s="71">
        <f>+'[2]PROYECCIÓN GASTOS'!L12</f>
        <v>265890549.33269906</v>
      </c>
      <c r="M118" s="71">
        <f>+'[2]PROYECCIÓN GASTOS'!M12</f>
        <v>276526171.30600703</v>
      </c>
    </row>
    <row r="119" spans="1:13" ht="12.75" customHeight="1" x14ac:dyDescent="0.2">
      <c r="A119" s="69" t="s">
        <v>60</v>
      </c>
      <c r="B119" s="70">
        <v>119061607.8</v>
      </c>
      <c r="C119" s="71">
        <f>AVERAGE('[1]COMPORTAMIENTO GASTOS'!D13,'[1]COMPORTAMIENTO GASTOS'!E13,'[1]COMPORTAMIENTO GASTOS'!F13)</f>
        <v>119164890</v>
      </c>
      <c r="D119" s="71">
        <f>+'[2]PROYECCIÓN GASTOS'!D13</f>
        <v>154828222</v>
      </c>
      <c r="E119" s="71">
        <f>+'[2]PROYECCIÓN GASTOS'!E13</f>
        <v>161021350.88</v>
      </c>
      <c r="F119" s="71">
        <f>+'[2]PROYECCIÓN GASTOS'!F13</f>
        <v>167462204.9152</v>
      </c>
      <c r="G119" s="71">
        <f>+'[2]PROYECCIÓN GASTOS'!G13</f>
        <v>174160693.111808</v>
      </c>
      <c r="H119" s="71">
        <f>+'[2]PROYECCIÓN GASTOS'!H13</f>
        <v>181127120.83628032</v>
      </c>
      <c r="I119" s="71">
        <f>+'[2]PROYECCIÓN GASTOS'!I13</f>
        <v>188372205.66973153</v>
      </c>
      <c r="J119" s="71">
        <f>+'[2]PROYECCIÓN GASTOS'!J13</f>
        <v>195907093.89652079</v>
      </c>
      <c r="K119" s="71">
        <f>+'[2]PROYECCIÓN GASTOS'!K13</f>
        <v>203743377.65238163</v>
      </c>
      <c r="L119" s="71">
        <f>+'[2]PROYECCIÓN GASTOS'!L13</f>
        <v>211893112.75847688</v>
      </c>
      <c r="M119" s="71">
        <f>+'[2]PROYECCIÓN GASTOS'!M13</f>
        <v>220368837.26881596</v>
      </c>
    </row>
    <row r="120" spans="1:13" ht="12.75" customHeight="1" x14ac:dyDescent="0.2">
      <c r="A120" s="69" t="s">
        <v>61</v>
      </c>
      <c r="B120" s="70">
        <v>20997246.399999999</v>
      </c>
      <c r="C120" s="71">
        <f>AVERAGE('[1]COMPORTAMIENTO GASTOS'!D14,'[1]COMPORTAMIENTO GASTOS'!E14,'[1]COMPORTAMIENTO GASTOS'!F14)</f>
        <v>20342487</v>
      </c>
      <c r="D120" s="71">
        <f>+'[2]PROYECCIÓN GASTOS'!D14</f>
        <v>17103170</v>
      </c>
      <c r="E120" s="71">
        <f>+'[2]PROYECCIÓN GASTOS'!E14</f>
        <v>17787296.800000001</v>
      </c>
      <c r="F120" s="71">
        <f>+'[2]PROYECCIÓN GASTOS'!F14</f>
        <v>18498788.672000002</v>
      </c>
      <c r="G120" s="71">
        <f>+'[2]PROYECCIÓN GASTOS'!G14</f>
        <v>19238740.218880001</v>
      </c>
      <c r="H120" s="71">
        <f>+'[2]PROYECCIÓN GASTOS'!H14</f>
        <v>20008289.827635203</v>
      </c>
      <c r="I120" s="71">
        <f>+'[2]PROYECCIÓN GASTOS'!I14</f>
        <v>20808621.420740612</v>
      </c>
      <c r="J120" s="71">
        <f>+'[2]PROYECCIÓN GASTOS'!J14</f>
        <v>21640966.277570236</v>
      </c>
      <c r="K120" s="71">
        <f>+'[2]PROYECCIÓN GASTOS'!K14</f>
        <v>22506604.928673048</v>
      </c>
      <c r="L120" s="71">
        <f>+'[2]PROYECCIÓN GASTOS'!L14</f>
        <v>23406869.12581997</v>
      </c>
      <c r="M120" s="71">
        <f>+'[2]PROYECCIÓN GASTOS'!M14</f>
        <v>24343143.890852768</v>
      </c>
    </row>
    <row r="121" spans="1:13" ht="12.75" customHeight="1" x14ac:dyDescent="0.2">
      <c r="A121" s="69" t="s">
        <v>62</v>
      </c>
      <c r="B121" s="70">
        <v>459846972.39999998</v>
      </c>
      <c r="C121" s="71">
        <f>AVERAGE('[1]COMPORTAMIENTO GASTOS'!D15,'[1]COMPORTAMIENTO GASTOS'!E15,'[1]COMPORTAMIENTO GASTOS'!F15)</f>
        <v>428760440</v>
      </c>
      <c r="D121" s="71">
        <f>+'[2]PROYECCIÓN GASTOS'!D15</f>
        <v>414768272</v>
      </c>
      <c r="E121" s="71">
        <f>+'[2]PROYECCIÓN GASTOS'!E15</f>
        <v>431359002.88</v>
      </c>
      <c r="F121" s="71">
        <f>+'[2]PROYECCIÓN GASTOS'!F15</f>
        <v>448613362.99519998</v>
      </c>
      <c r="G121" s="71">
        <f>+'[2]PROYECCIÓN GASTOS'!G15</f>
        <v>466557897.51500797</v>
      </c>
      <c r="H121" s="71">
        <f>+'[2]PROYECCIÓN GASTOS'!H15</f>
        <v>485220213.41560829</v>
      </c>
      <c r="I121" s="71">
        <f>+'[2]PROYECCIÓN GASTOS'!I15</f>
        <v>504629021.9522326</v>
      </c>
      <c r="J121" s="71">
        <f>+'[2]PROYECCIÓN GASTOS'!J15</f>
        <v>524814182.83032191</v>
      </c>
      <c r="K121" s="71">
        <f>+'[2]PROYECCIÓN GASTOS'!K15</f>
        <v>545806750.14353478</v>
      </c>
      <c r="L121" s="71">
        <f>+'[2]PROYECCIÓN GASTOS'!L15</f>
        <v>567639020.14927614</v>
      </c>
      <c r="M121" s="71">
        <f>+'[2]PROYECCIÓN GASTOS'!M15</f>
        <v>590344580.95524716</v>
      </c>
    </row>
    <row r="122" spans="1:13" ht="12.75" customHeight="1" x14ac:dyDescent="0.2">
      <c r="A122" s="69" t="s">
        <v>63</v>
      </c>
      <c r="B122" s="70">
        <v>18076493.800000001</v>
      </c>
      <c r="C122" s="71">
        <f>AVERAGE('[1]COMPORTAMIENTO GASTOS'!D16,'[1]COMPORTAMIENTO GASTOS'!E16,'[1]COMPORTAMIENTO GASTOS'!F16)</f>
        <v>15834073</v>
      </c>
      <c r="D122" s="71">
        <f>+'[2]PROYECCIÓN GASTOS'!D16</f>
        <v>0</v>
      </c>
      <c r="E122" s="71">
        <f>+'[2]PROYECCIÓN GASTOS'!E16</f>
        <v>0</v>
      </c>
      <c r="F122" s="71">
        <f>+'[2]PROYECCIÓN GASTOS'!F16</f>
        <v>0</v>
      </c>
      <c r="G122" s="71">
        <f>+'[2]PROYECCIÓN GASTOS'!G16</f>
        <v>0</v>
      </c>
      <c r="H122" s="71">
        <f>+'[2]PROYECCIÓN GASTOS'!H16</f>
        <v>0</v>
      </c>
      <c r="I122" s="71">
        <f>+'[2]PROYECCIÓN GASTOS'!I16</f>
        <v>0</v>
      </c>
      <c r="J122" s="71">
        <f>+'[2]PROYECCIÓN GASTOS'!J16</f>
        <v>0</v>
      </c>
      <c r="K122" s="71">
        <f>+'[2]PROYECCIÓN GASTOS'!K16</f>
        <v>0</v>
      </c>
      <c r="L122" s="71">
        <f>+'[2]PROYECCIÓN GASTOS'!L16</f>
        <v>0</v>
      </c>
      <c r="M122" s="71">
        <f>+'[2]PROYECCIÓN GASTOS'!M16</f>
        <v>0</v>
      </c>
    </row>
    <row r="123" spans="1:13" ht="12.75" customHeight="1" x14ac:dyDescent="0.2">
      <c r="A123" s="69" t="s">
        <v>64</v>
      </c>
      <c r="B123" s="70">
        <v>416989250.60000002</v>
      </c>
      <c r="C123" s="71">
        <f>AVERAGE('[1]COMPORTAMIENTO GASTOS'!D17,'[1]COMPORTAMIENTO GASTOS'!E17,'[1]COMPORTAMIENTO GASTOS'!F17)</f>
        <v>429471306</v>
      </c>
      <c r="D123" s="71">
        <f>+'[2]PROYECCIÓN GASTOS'!D17</f>
        <v>486062088.12</v>
      </c>
      <c r="E123" s="71">
        <f>+'[2]PROYECCIÓN GASTOS'!E17</f>
        <v>505504571.64480001</v>
      </c>
      <c r="F123" s="71">
        <f>+'[2]PROYECCIÓN GASTOS'!F17</f>
        <v>525724754.51059198</v>
      </c>
      <c r="G123" s="71">
        <f>+'[2]PROYECCIÓN GASTOS'!G17</f>
        <v>546753744.69101572</v>
      </c>
      <c r="H123" s="71">
        <f>+'[2]PROYECCIÓN GASTOS'!H17</f>
        <v>568623894.47865629</v>
      </c>
      <c r="I123" s="71">
        <f>+'[2]PROYECCIÓN GASTOS'!I17</f>
        <v>591368850.25780249</v>
      </c>
      <c r="J123" s="71">
        <f>+'[2]PROYECCIÓN GASTOS'!J17</f>
        <v>615023604.26811457</v>
      </c>
      <c r="K123" s="71">
        <f>+'[2]PROYECCIÓN GASTOS'!K17</f>
        <v>639624548.4388392</v>
      </c>
      <c r="L123" s="71">
        <f>+'[2]PROYECCIÓN GASTOS'!L17</f>
        <v>665209530.37639272</v>
      </c>
      <c r="M123" s="71">
        <f>+'[2]PROYECCIÓN GASTOS'!M17</f>
        <v>691817911.59144843</v>
      </c>
    </row>
    <row r="124" spans="1:13" ht="12.75" customHeight="1" x14ac:dyDescent="0.2">
      <c r="A124" s="69" t="s">
        <v>65</v>
      </c>
      <c r="B124" s="70">
        <v>189082729.80000001</v>
      </c>
      <c r="C124" s="71">
        <f>AVERAGE('[1]COMPORTAMIENTO GASTOS'!D18,'[1]COMPORTAMIENTO GASTOS'!E18,'[1]COMPORTAMIENTO GASTOS'!F18)</f>
        <v>198919994</v>
      </c>
      <c r="D124" s="71">
        <f>+'[2]PROYECCIÓN GASTOS'!D18</f>
        <v>201245884</v>
      </c>
      <c r="E124" s="71">
        <f>+'[2]PROYECCIÓN GASTOS'!E18</f>
        <v>209295719.36000001</v>
      </c>
      <c r="F124" s="71">
        <f>+'[2]PROYECCIÓN GASTOS'!F18</f>
        <v>217667548.13440001</v>
      </c>
      <c r="G124" s="71">
        <f>+'[2]PROYECCIÓN GASTOS'!G18</f>
        <v>226374250.05977601</v>
      </c>
      <c r="H124" s="71">
        <f>+'[2]PROYECCIÓN GASTOS'!H18</f>
        <v>235429220.06216705</v>
      </c>
      <c r="I124" s="71">
        <f>+'[2]PROYECCIÓN GASTOS'!I18</f>
        <v>244846388.86465374</v>
      </c>
      <c r="J124" s="71">
        <f>+'[2]PROYECCIÓN GASTOS'!J18</f>
        <v>254640244.41923988</v>
      </c>
      <c r="K124" s="71">
        <f>+'[2]PROYECCIÓN GASTOS'!K18</f>
        <v>264825854.19600949</v>
      </c>
      <c r="L124" s="71">
        <f>+'[2]PROYECCIÓN GASTOS'!L18</f>
        <v>275418888.36384988</v>
      </c>
      <c r="M124" s="71">
        <f>+'[2]PROYECCIÓN GASTOS'!M18</f>
        <v>286435643.89840388</v>
      </c>
    </row>
    <row r="125" spans="1:13" ht="12.75" customHeight="1" x14ac:dyDescent="0.2">
      <c r="A125" s="69" t="s">
        <v>66</v>
      </c>
      <c r="B125" s="70">
        <v>206841136.19999999</v>
      </c>
      <c r="C125" s="71">
        <f>AVERAGE('[1]COMPORTAMIENTO GASTOS'!D19,'[1]COMPORTAMIENTO GASTOS'!E19,'[1]COMPORTAMIENTO GASTOS'!F19)</f>
        <v>217727209.33333334</v>
      </c>
      <c r="D125" s="71">
        <f>+'[2]PROYECCIÓN GASTOS'!D19</f>
        <v>160437362</v>
      </c>
      <c r="E125" s="71">
        <f>+'[2]PROYECCIÓN GASTOS'!E19</f>
        <v>166854856.47999999</v>
      </c>
      <c r="F125" s="71">
        <f>+'[2]PROYECCIÓN GASTOS'!F19</f>
        <v>173529050.7392</v>
      </c>
      <c r="G125" s="71">
        <f>+'[2]PROYECCIÓN GASTOS'!G19</f>
        <v>180470212.76876798</v>
      </c>
      <c r="H125" s="71">
        <f>+'[2]PROYECCIÓN GASTOS'!H19</f>
        <v>187689021.27951869</v>
      </c>
      <c r="I125" s="71">
        <f>+'[2]PROYECCIÓN GASTOS'!I19</f>
        <v>195196582.13069946</v>
      </c>
      <c r="J125" s="71">
        <f>+'[2]PROYECCIÓN GASTOS'!J19</f>
        <v>203004445.41592744</v>
      </c>
      <c r="K125" s="71">
        <f>+'[2]PROYECCIÓN GASTOS'!K19</f>
        <v>211124623.23256454</v>
      </c>
      <c r="L125" s="71">
        <f>+'[2]PROYECCIÓN GASTOS'!L19</f>
        <v>219569608.16186711</v>
      </c>
      <c r="M125" s="71">
        <f>+'[2]PROYECCIÓN GASTOS'!M19</f>
        <v>228352392.48834181</v>
      </c>
    </row>
    <row r="126" spans="1:13" ht="12.75" customHeight="1" x14ac:dyDescent="0.2">
      <c r="A126" s="69" t="s">
        <v>67</v>
      </c>
      <c r="B126" s="70">
        <v>281302310.39999998</v>
      </c>
      <c r="C126" s="71">
        <f>AVERAGE('[1]COMPORTAMIENTO GASTOS'!D20,'[1]COMPORTAMIENTO GASTOS'!E20,'[1]COMPORTAMIENTO GASTOS'!F20)</f>
        <v>284691378</v>
      </c>
      <c r="D126" s="71">
        <f>+'[2]PROYECCIÓN GASTOS'!D20</f>
        <v>189902788</v>
      </c>
      <c r="E126" s="71">
        <f>+'[2]PROYECCIÓN GASTOS'!E20</f>
        <v>197498899.52000001</v>
      </c>
      <c r="F126" s="71">
        <f>+'[2]PROYECCIÓN GASTOS'!F20</f>
        <v>205398855.50080001</v>
      </c>
      <c r="G126" s="71">
        <f>+'[2]PROYECCIÓN GASTOS'!G20</f>
        <v>213614809.72083202</v>
      </c>
      <c r="H126" s="71">
        <f>+'[2]PROYECCIÓN GASTOS'!H20</f>
        <v>222159402.1096653</v>
      </c>
      <c r="I126" s="71">
        <f>+'[2]PROYECCIÓN GASTOS'!I20</f>
        <v>231045778.19405192</v>
      </c>
      <c r="J126" s="71">
        <f>+'[2]PROYECCIÓN GASTOS'!J20</f>
        <v>240287609.321814</v>
      </c>
      <c r="K126" s="71">
        <f>+'[2]PROYECCIÓN GASTOS'!K20</f>
        <v>249899113.69468656</v>
      </c>
      <c r="L126" s="71">
        <f>+'[2]PROYECCIÓN GASTOS'!L20</f>
        <v>259895078.24247402</v>
      </c>
      <c r="M126" s="71">
        <f>+'[2]PROYECCIÓN GASTOS'!M20</f>
        <v>270290881.37217295</v>
      </c>
    </row>
    <row r="127" spans="1:13" ht="12.75" customHeight="1" x14ac:dyDescent="0.2">
      <c r="A127" s="69" t="s">
        <v>68</v>
      </c>
      <c r="B127" s="70">
        <v>2062701.8</v>
      </c>
      <c r="C127" s="71">
        <f>AVERAGE('[1]COMPORTAMIENTO GASTOS'!D21,'[1]COMPORTAMIENTO GASTOS'!E21,'[1]COMPORTAMIENTO GASTOS'!F21)</f>
        <v>1919342.3333333333</v>
      </c>
      <c r="D127" s="71">
        <f>+'[2]PROYECCIÓN GASTOS'!D21</f>
        <v>1940936</v>
      </c>
      <c r="E127" s="71">
        <f>+'[2]PROYECCIÓN GASTOS'!E21</f>
        <v>2018573.44</v>
      </c>
      <c r="F127" s="71">
        <f>+'[2]PROYECCIÓN GASTOS'!F21</f>
        <v>2099316.3775999998</v>
      </c>
      <c r="G127" s="71">
        <f>+'[2]PROYECCIÓN GASTOS'!G21</f>
        <v>2183289.0327039999</v>
      </c>
      <c r="H127" s="71">
        <f>+'[2]PROYECCIÓN GASTOS'!H21</f>
        <v>2270620.5940121599</v>
      </c>
      <c r="I127" s="71">
        <f>+'[2]PROYECCIÓN GASTOS'!I21</f>
        <v>2361445.4177726461</v>
      </c>
      <c r="J127" s="71">
        <f>+'[2]PROYECCIÓN GASTOS'!J21</f>
        <v>2455903.2344835517</v>
      </c>
      <c r="K127" s="71">
        <f>+'[2]PROYECCIÓN GASTOS'!K21</f>
        <v>2554139.3638628935</v>
      </c>
      <c r="L127" s="71">
        <f>+'[2]PROYECCIÓN GASTOS'!L21</f>
        <v>2656304.9384174091</v>
      </c>
      <c r="M127" s="71">
        <f>+'[2]PROYECCIÓN GASTOS'!M21</f>
        <v>2762557.1359541053</v>
      </c>
    </row>
    <row r="128" spans="1:13" ht="12.75" customHeight="1" x14ac:dyDescent="0.2">
      <c r="A128" s="69" t="s">
        <v>69</v>
      </c>
      <c r="B128" s="70">
        <v>3212409.4</v>
      </c>
      <c r="C128" s="71">
        <f>AVERAGE('[1]COMPORTAMIENTO GASTOS'!D22,'[1]COMPORTAMIENTO GASTOS'!E22,'[1]COMPORTAMIENTO GASTOS'!F22)</f>
        <v>3056433.6666666665</v>
      </c>
      <c r="D128" s="71">
        <f>+'[2]PROYECCIÓN GASTOS'!D22</f>
        <v>3126154</v>
      </c>
      <c r="E128" s="71">
        <f>+'[2]PROYECCIÓN GASTOS'!E22</f>
        <v>3251200.16</v>
      </c>
      <c r="F128" s="71">
        <f>+'[2]PROYECCIÓN GASTOS'!F22</f>
        <v>3381248.1664</v>
      </c>
      <c r="G128" s="71">
        <f>+'[2]PROYECCIÓN GASTOS'!G22</f>
        <v>3516498.0930559998</v>
      </c>
      <c r="H128" s="71">
        <f>+'[2]PROYECCIÓN GASTOS'!H22</f>
        <v>3657158.01677824</v>
      </c>
      <c r="I128" s="71">
        <f>+'[2]PROYECCIÓN GASTOS'!I22</f>
        <v>3803444.3374493695</v>
      </c>
      <c r="J128" s="71">
        <f>+'[2]PROYECCIÓN GASTOS'!J22</f>
        <v>3955582.1109473445</v>
      </c>
      <c r="K128" s="71">
        <f>+'[2]PROYECCIÓN GASTOS'!K22</f>
        <v>4113805.3953852383</v>
      </c>
      <c r="L128" s="71">
        <f>+'[2]PROYECCIÓN GASTOS'!L22</f>
        <v>4278357.6112006474</v>
      </c>
      <c r="M128" s="71">
        <f>+'[2]PROYECCIÓN GASTOS'!M22</f>
        <v>4449491.9156486737</v>
      </c>
    </row>
    <row r="129" spans="1:13" ht="12.75" customHeight="1" x14ac:dyDescent="0.2">
      <c r="A129" s="69" t="s">
        <v>70</v>
      </c>
      <c r="B129" s="70">
        <v>27825465</v>
      </c>
      <c r="C129" s="71">
        <f>AVERAGE('[1]COMPORTAMIENTO GASTOS'!D23,'[1]COMPORTAMIENTO GASTOS'!E23,'[1]COMPORTAMIENTO GASTOS'!F23)</f>
        <v>10712410.333333334</v>
      </c>
      <c r="D129" s="71">
        <f>+'[2]PROYECCIÓN GASTOS'!D23</f>
        <v>0</v>
      </c>
      <c r="E129" s="71">
        <f>+'[2]PROYECCIÓN GASTOS'!E23</f>
        <v>0</v>
      </c>
      <c r="F129" s="71">
        <f>+'[2]PROYECCIÓN GASTOS'!F23</f>
        <v>0</v>
      </c>
      <c r="G129" s="71">
        <f>+'[2]PROYECCIÓN GASTOS'!G23</f>
        <v>0</v>
      </c>
      <c r="H129" s="71">
        <f>+'[2]PROYECCIÓN GASTOS'!H23</f>
        <v>0</v>
      </c>
      <c r="I129" s="71">
        <f>+'[2]PROYECCIÓN GASTOS'!I23</f>
        <v>0</v>
      </c>
      <c r="J129" s="71">
        <f>+'[2]PROYECCIÓN GASTOS'!J23</f>
        <v>0</v>
      </c>
      <c r="K129" s="71">
        <f>+'[2]PROYECCIÓN GASTOS'!K23</f>
        <v>0</v>
      </c>
      <c r="L129" s="71">
        <f>+'[2]PROYECCIÓN GASTOS'!L23</f>
        <v>0</v>
      </c>
      <c r="M129" s="71">
        <f>+'[2]PROYECCIÓN GASTOS'!M23</f>
        <v>0</v>
      </c>
    </row>
    <row r="130" spans="1:13" ht="12.75" customHeight="1" x14ac:dyDescent="0.2">
      <c r="A130" s="69" t="s">
        <v>71</v>
      </c>
      <c r="B130" s="70">
        <v>625734708.79999995</v>
      </c>
      <c r="C130" s="71">
        <f>AVERAGE('[1]COMPORTAMIENTO GASTOS'!D24,'[1]COMPORTAMIENTO GASTOS'!E24,'[1]COMPORTAMIENTO GASTOS'!F24)</f>
        <v>708460319.66666663</v>
      </c>
      <c r="D130" s="71">
        <f>+'[2]PROYECCIÓN GASTOS'!D24</f>
        <v>1063510652</v>
      </c>
      <c r="E130" s="71">
        <f>+'[2]PROYECCIÓN GASTOS'!E24</f>
        <v>1106051078.0799999</v>
      </c>
      <c r="F130" s="71">
        <f>+'[2]PROYECCIÓN GASTOS'!F24</f>
        <v>1150293121.2031999</v>
      </c>
      <c r="G130" s="71">
        <f>+'[2]PROYECCIÓN GASTOS'!G24</f>
        <v>1196304846.0513279</v>
      </c>
      <c r="H130" s="71">
        <f>+'[2]PROYECCIÓN GASTOS'!H24</f>
        <v>1244157039.8933811</v>
      </c>
      <c r="I130" s="71">
        <f>+'[2]PROYECCIÓN GASTOS'!I24</f>
        <v>1293923321.4891164</v>
      </c>
      <c r="J130" s="71">
        <f>+'[2]PROYECCIÓN GASTOS'!J24</f>
        <v>1345680254.348681</v>
      </c>
      <c r="K130" s="71">
        <f>+'[2]PROYECCIÓN GASTOS'!K24</f>
        <v>1399507464.5226283</v>
      </c>
      <c r="L130" s="71">
        <f>+'[2]PROYECCIÓN GASTOS'!L24</f>
        <v>1455487763.1035335</v>
      </c>
      <c r="M130" s="71">
        <f>+'[2]PROYECCIÓN GASTOS'!M24</f>
        <v>1513707273.6276748</v>
      </c>
    </row>
    <row r="131" spans="1:13" ht="12.75" customHeight="1" x14ac:dyDescent="0.2">
      <c r="A131" s="69" t="s">
        <v>72</v>
      </c>
      <c r="B131" s="70">
        <v>15207492206.674</v>
      </c>
      <c r="C131" s="71">
        <f>AVERAGE('[1]COMPORTAMIENTO GASTOS'!D25,'[1]COMPORTAMIENTO GASTOS'!E25,'[1]COMPORTAMIENTO GASTOS'!F25)</f>
        <v>14561374156.456665</v>
      </c>
      <c r="D131" s="71">
        <f>+'[2]PROYECCIÓN GASTOS'!D25</f>
        <v>26491624010.666668</v>
      </c>
      <c r="E131" s="71">
        <f>+'[2]PROYECCIÓN GASTOS'!E25</f>
        <v>27551288971.093334</v>
      </c>
      <c r="F131" s="71">
        <f>+'[2]PROYECCIÓN GASTOS'!F25</f>
        <v>28653340529.937069</v>
      </c>
      <c r="G131" s="71">
        <f>+'[2]PROYECCIÓN GASTOS'!G25</f>
        <v>29799474151.134552</v>
      </c>
      <c r="H131" s="71">
        <f>+'[2]PROYECCIÓN GASTOS'!H25</f>
        <v>30991453117.179935</v>
      </c>
      <c r="I131" s="71">
        <f>+'[2]PROYECCIÓN GASTOS'!I25</f>
        <v>32231111241.867134</v>
      </c>
      <c r="J131" s="71">
        <f>+'[2]PROYECCIÓN GASTOS'!J25</f>
        <v>33520355691.541821</v>
      </c>
      <c r="K131" s="71">
        <f>+'[2]PROYECCIÓN GASTOS'!K25</f>
        <v>34861169919.203491</v>
      </c>
      <c r="L131" s="71">
        <f>+'[2]PROYECCIÓN GASTOS'!L25</f>
        <v>36255616715.971634</v>
      </c>
      <c r="M131" s="71">
        <f>+'[2]PROYECCIÓN GASTOS'!M25</f>
        <v>37705841384.610497</v>
      </c>
    </row>
    <row r="132" spans="1:13" ht="12.75" customHeight="1" x14ac:dyDescent="0.2">
      <c r="A132" s="69" t="s">
        <v>73</v>
      </c>
      <c r="B132" s="70">
        <v>5282029692.8000002</v>
      </c>
      <c r="C132" s="71">
        <f>AVERAGE('[1]COMPORTAMIENTO GASTOS'!D26,'[1]COMPORTAMIENTO GASTOS'!E26,'[1]COMPORTAMIENTO GASTOS'!F26)</f>
        <v>5257979753.666667</v>
      </c>
      <c r="D132" s="71">
        <f>+'[2]PROYECCIÓN GASTOS'!D26</f>
        <v>0</v>
      </c>
      <c r="E132" s="71">
        <f>+'[2]PROYECCIÓN GASTOS'!E26</f>
        <v>0</v>
      </c>
      <c r="F132" s="71">
        <f>+'[2]PROYECCIÓN GASTOS'!F26</f>
        <v>0</v>
      </c>
      <c r="G132" s="71">
        <f>+'[2]PROYECCIÓN GASTOS'!G26</f>
        <v>0</v>
      </c>
      <c r="H132" s="71">
        <f>+'[2]PROYECCIÓN GASTOS'!H26</f>
        <v>0</v>
      </c>
      <c r="I132" s="71">
        <f>+'[2]PROYECCIÓN GASTOS'!I26</f>
        <v>0</v>
      </c>
      <c r="J132" s="71">
        <f>+'[2]PROYECCIÓN GASTOS'!J26</f>
        <v>0</v>
      </c>
      <c r="K132" s="71">
        <f>+'[2]PROYECCIÓN GASTOS'!K26</f>
        <v>0</v>
      </c>
      <c r="L132" s="71">
        <f>+'[2]PROYECCIÓN GASTOS'!L26</f>
        <v>0</v>
      </c>
      <c r="M132" s="71">
        <f>+'[2]PROYECCIÓN GASTOS'!M26</f>
        <v>0</v>
      </c>
    </row>
    <row r="133" spans="1:13" ht="12.75" customHeight="1" x14ac:dyDescent="0.2">
      <c r="A133" s="69" t="s">
        <v>74</v>
      </c>
      <c r="B133" s="70">
        <v>596633864.79999995</v>
      </c>
      <c r="C133" s="71">
        <f>AVERAGE('[1]COMPORTAMIENTO GASTOS'!D27,'[1]COMPORTAMIENTO GASTOS'!E27,'[1]COMPORTAMIENTO GASTOS'!F27)</f>
        <v>596260577.66666663</v>
      </c>
      <c r="D133" s="71">
        <f>+'[2]PROYECCIÓN GASTOS'!D27</f>
        <v>571493468</v>
      </c>
      <c r="E133" s="71">
        <f>+'[2]PROYECCIÓN GASTOS'!E27</f>
        <v>594353206.72000003</v>
      </c>
      <c r="F133" s="71">
        <f>+'[2]PROYECCIÓN GASTOS'!F27</f>
        <v>618127334.98880005</v>
      </c>
      <c r="G133" s="71">
        <f>+'[2]PROYECCIÓN GASTOS'!G27</f>
        <v>642852428.38835204</v>
      </c>
      <c r="H133" s="71">
        <f>+'[2]PROYECCIÓN GASTOS'!H27</f>
        <v>668566525.52388608</v>
      </c>
      <c r="I133" s="71">
        <f>+'[2]PROYECCIÓN GASTOS'!I27</f>
        <v>695309186.54484153</v>
      </c>
      <c r="J133" s="71">
        <f>+'[2]PROYECCIÓN GASTOS'!J27</f>
        <v>723121554.00663519</v>
      </c>
      <c r="K133" s="71">
        <f>+'[2]PROYECCIÓN GASTOS'!K27</f>
        <v>752046416.16690063</v>
      </c>
      <c r="L133" s="71">
        <f>+'[2]PROYECCIÓN GASTOS'!L27</f>
        <v>782128272.8135767</v>
      </c>
      <c r="M133" s="71">
        <f>+'[2]PROYECCIÓN GASTOS'!M27</f>
        <v>813413403.72611976</v>
      </c>
    </row>
    <row r="134" spans="1:13" ht="12.75" customHeight="1" x14ac:dyDescent="0.2">
      <c r="A134" s="69" t="s">
        <v>75</v>
      </c>
      <c r="B134" s="70">
        <v>426242498</v>
      </c>
      <c r="C134" s="71">
        <f>AVERAGE('[1]COMPORTAMIENTO GASTOS'!D28,'[1]COMPORTAMIENTO GASTOS'!E28,'[1]COMPORTAMIENTO GASTOS'!F28)</f>
        <v>425706936.66666669</v>
      </c>
      <c r="D134" s="71">
        <f>+'[2]PROYECCIÓN GASTOS'!D28</f>
        <v>381371820</v>
      </c>
      <c r="E134" s="71">
        <f>+'[2]PROYECCIÓN GASTOS'!E28</f>
        <v>396626692.80000001</v>
      </c>
      <c r="F134" s="71">
        <f>+'[2]PROYECCIÓN GASTOS'!F28</f>
        <v>412491760.51200002</v>
      </c>
      <c r="G134" s="71">
        <f>+'[2]PROYECCIÓN GASTOS'!G28</f>
        <v>428991430.93248004</v>
      </c>
      <c r="H134" s="71">
        <f>+'[2]PROYECCIÓN GASTOS'!H28</f>
        <v>446151088.16977924</v>
      </c>
      <c r="I134" s="71">
        <f>+'[2]PROYECCIÓN GASTOS'!I28</f>
        <v>463997131.6965704</v>
      </c>
      <c r="J134" s="71">
        <f>+'[2]PROYECCIÓN GASTOS'!J28</f>
        <v>482557016.96443319</v>
      </c>
      <c r="K134" s="71">
        <f>+'[2]PROYECCIÓN GASTOS'!K28</f>
        <v>501859297.6430105</v>
      </c>
      <c r="L134" s="71">
        <f>+'[2]PROYECCIÓN GASTOS'!L28</f>
        <v>521933669.54873091</v>
      </c>
      <c r="M134" s="71">
        <f>+'[2]PROYECCIÓN GASTOS'!M28</f>
        <v>542811016.33068013</v>
      </c>
    </row>
    <row r="135" spans="1:13" ht="12.75" customHeight="1" x14ac:dyDescent="0.2">
      <c r="A135" s="69" t="s">
        <v>76</v>
      </c>
      <c r="B135" s="70">
        <v>99713209.599999994</v>
      </c>
      <c r="C135" s="71">
        <f>AVERAGE('[1]COMPORTAMIENTO GASTOS'!D29,'[1]COMPORTAMIENTO GASTOS'!E29,'[1]COMPORTAMIENTO GASTOS'!F29)</f>
        <v>100257066.66666667</v>
      </c>
      <c r="D135" s="71">
        <f>+'[2]PROYECCIÓN GASTOS'!D29</f>
        <v>87762000</v>
      </c>
      <c r="E135" s="71">
        <f>+'[2]PROYECCIÓN GASTOS'!E29</f>
        <v>91272480</v>
      </c>
      <c r="F135" s="71">
        <f>+'[2]PROYECCIÓN GASTOS'!F29</f>
        <v>94923379.200000003</v>
      </c>
      <c r="G135" s="71">
        <f>+'[2]PROYECCIÓN GASTOS'!G29</f>
        <v>98720314.368000001</v>
      </c>
      <c r="H135" s="71">
        <f>+'[2]PROYECCIÓN GASTOS'!H29</f>
        <v>102669126.94272</v>
      </c>
      <c r="I135" s="71">
        <f>+'[2]PROYECCIÓN GASTOS'!I29</f>
        <v>106775892.02042879</v>
      </c>
      <c r="J135" s="71">
        <f>+'[2]PROYECCIÓN GASTOS'!J29</f>
        <v>111046927.70124595</v>
      </c>
      <c r="K135" s="71">
        <f>+'[2]PROYECCIÓN GASTOS'!K29</f>
        <v>115488804.80929579</v>
      </c>
      <c r="L135" s="71">
        <f>+'[2]PROYECCIÓN GASTOS'!L29</f>
        <v>120108357.00166762</v>
      </c>
      <c r="M135" s="71">
        <f>+'[2]PROYECCIÓN GASTOS'!M29</f>
        <v>124912691.28173432</v>
      </c>
    </row>
    <row r="136" spans="1:13" ht="12.75" customHeight="1" x14ac:dyDescent="0.2">
      <c r="A136" s="69" t="s">
        <v>77</v>
      </c>
      <c r="B136" s="70">
        <v>146785504.59999999</v>
      </c>
      <c r="C136" s="71">
        <f>AVERAGE('[1]COMPORTAMIENTO GASTOS'!D30,'[1]COMPORTAMIENTO GASTOS'!E30,'[1]COMPORTAMIENTO GASTOS'!F30)</f>
        <v>150360933.33333334</v>
      </c>
      <c r="D136" s="71">
        <f>+'[2]PROYECCIÓN GASTOS'!D30</f>
        <v>131614400</v>
      </c>
      <c r="E136" s="71">
        <f>+'[2]PROYECCIÓN GASTOS'!E30</f>
        <v>136878976</v>
      </c>
      <c r="F136" s="71">
        <f>+'[2]PROYECCIÓN GASTOS'!F30</f>
        <v>142354135.03999999</v>
      </c>
      <c r="G136" s="71">
        <f>+'[2]PROYECCIÓN GASTOS'!G30</f>
        <v>148048300.44159999</v>
      </c>
      <c r="H136" s="71">
        <f>+'[2]PROYECCIÓN GASTOS'!H30</f>
        <v>153970232.45926398</v>
      </c>
      <c r="I136" s="71">
        <f>+'[2]PROYECCIÓN GASTOS'!I30</f>
        <v>160129041.75763455</v>
      </c>
      <c r="J136" s="71">
        <f>+'[2]PROYECCIÓN GASTOS'!J30</f>
        <v>166534203.42793992</v>
      </c>
      <c r="K136" s="71">
        <f>+'[2]PROYECCIÓN GASTOS'!K30</f>
        <v>173195571.56505752</v>
      </c>
      <c r="L136" s="71">
        <f>+'[2]PROYECCIÓN GASTOS'!L30</f>
        <v>180123394.42765981</v>
      </c>
      <c r="M136" s="71">
        <f>+'[2]PROYECCIÓN GASTOS'!M30</f>
        <v>187328330.20476621</v>
      </c>
    </row>
    <row r="137" spans="1:13" ht="12.75" customHeight="1" x14ac:dyDescent="0.2">
      <c r="A137" s="69" t="s">
        <v>78</v>
      </c>
      <c r="B137" s="70">
        <v>202890100.40000001</v>
      </c>
      <c r="C137" s="71">
        <f>AVERAGE('[1]COMPORTAMIENTO GASTOS'!D31,'[1]COMPORTAMIENTO GASTOS'!E31,'[1]COMPORTAMIENTO GASTOS'!F31)</f>
        <v>201275066.66666666</v>
      </c>
      <c r="D137" s="71">
        <f>+'[2]PROYECCIÓN GASTOS'!D31</f>
        <v>175477600</v>
      </c>
      <c r="E137" s="71">
        <f>+'[2]PROYECCIÓN GASTOS'!E31</f>
        <v>182496704</v>
      </c>
      <c r="F137" s="71">
        <f>+'[2]PROYECCIÓN GASTOS'!F31</f>
        <v>189796572.16</v>
      </c>
      <c r="G137" s="71">
        <f>+'[2]PROYECCIÓN GASTOS'!G31</f>
        <v>197388435.04640001</v>
      </c>
      <c r="H137" s="71">
        <f>+'[2]PROYECCIÓN GASTOS'!H31</f>
        <v>205283972.44825602</v>
      </c>
      <c r="I137" s="71">
        <f>+'[2]PROYECCIÓN GASTOS'!I31</f>
        <v>213495331.34618625</v>
      </c>
      <c r="J137" s="71">
        <f>+'[2]PROYECCIÓN GASTOS'!J31</f>
        <v>222035144.6000337</v>
      </c>
      <c r="K137" s="71">
        <f>+'[2]PROYECCIÓN GASTOS'!K31</f>
        <v>230916550.38403505</v>
      </c>
      <c r="L137" s="71">
        <f>+'[2]PROYECCIÓN GASTOS'!L31</f>
        <v>240153212.39939645</v>
      </c>
      <c r="M137" s="71">
        <f>+'[2]PROYECCIÓN GASTOS'!M31</f>
        <v>249759340.8953723</v>
      </c>
    </row>
    <row r="138" spans="1:13" ht="12.75" customHeight="1" x14ac:dyDescent="0.2">
      <c r="A138" s="69" t="s">
        <v>79</v>
      </c>
      <c r="B138" s="70">
        <v>83926414.599999994</v>
      </c>
      <c r="C138" s="71">
        <f>AVERAGE('[1]COMPORTAMIENTO GASTOS'!D32,'[1]COMPORTAMIENTO GASTOS'!E32,'[1]COMPORTAMIENTO GASTOS'!F32)</f>
        <v>82208557.666666672</v>
      </c>
      <c r="D138" s="71">
        <f>+'[2]PROYECCIÓN GASTOS'!D32</f>
        <v>71892800</v>
      </c>
      <c r="E138" s="71">
        <f>+'[2]PROYECCIÓN GASTOS'!E32</f>
        <v>74768512</v>
      </c>
      <c r="F138" s="71">
        <f>+'[2]PROYECCIÓN GASTOS'!F32</f>
        <v>77759252.480000004</v>
      </c>
      <c r="G138" s="71">
        <f>+'[2]PROYECCIÓN GASTOS'!G32</f>
        <v>80869622.5792</v>
      </c>
      <c r="H138" s="71">
        <f>+'[2]PROYECCIÓN GASTOS'!H32</f>
        <v>84104407.482367992</v>
      </c>
      <c r="I138" s="71">
        <f>+'[2]PROYECCIÓN GASTOS'!I32</f>
        <v>87468583.781662717</v>
      </c>
      <c r="J138" s="71">
        <f>+'[2]PROYECCIÓN GASTOS'!J32</f>
        <v>90967327.132929221</v>
      </c>
      <c r="K138" s="71">
        <f>+'[2]PROYECCIÓN GASTOS'!K32</f>
        <v>94606020.218246385</v>
      </c>
      <c r="L138" s="71">
        <f>+'[2]PROYECCIÓN GASTOS'!L32</f>
        <v>98390261.026976243</v>
      </c>
      <c r="M138" s="71">
        <f>+'[2]PROYECCIÓN GASTOS'!M32</f>
        <v>102325871.46805529</v>
      </c>
    </row>
    <row r="139" spans="1:13" ht="12.75" customHeight="1" x14ac:dyDescent="0.2">
      <c r="A139" s="72" t="s">
        <v>80</v>
      </c>
      <c r="B139" s="73">
        <f>SUM(B140:B163)</f>
        <v>8152988795.1799994</v>
      </c>
      <c r="C139" s="74">
        <f>SUM(C140:C163)</f>
        <v>9511495394.9666672</v>
      </c>
      <c r="D139" s="74">
        <f>SUM(D140:D163)</f>
        <v>7385345832</v>
      </c>
      <c r="E139" s="74">
        <f t="shared" ref="E139:M139" si="65">SUM(E140:E163)</f>
        <v>16676980946.840002</v>
      </c>
      <c r="F139" s="74">
        <f t="shared" si="65"/>
        <v>20144060184.7136</v>
      </c>
      <c r="G139" s="74">
        <f t="shared" si="65"/>
        <v>22683110562.651649</v>
      </c>
      <c r="H139" s="74">
        <f t="shared" si="65"/>
        <v>23478434985.157719</v>
      </c>
      <c r="I139" s="74">
        <f t="shared" si="65"/>
        <v>24305572384.564026</v>
      </c>
      <c r="J139" s="74">
        <f>SUM(J140:J163)</f>
        <v>25165795279.946587</v>
      </c>
      <c r="K139" s="74">
        <f t="shared" si="65"/>
        <v>26060427091.144447</v>
      </c>
      <c r="L139" s="74">
        <f t="shared" si="65"/>
        <v>26990844174.79023</v>
      </c>
      <c r="M139" s="74">
        <f t="shared" si="65"/>
        <v>27958477941.781834</v>
      </c>
    </row>
    <row r="140" spans="1:13" ht="12.75" customHeight="1" x14ac:dyDescent="0.2">
      <c r="A140" s="69" t="s">
        <v>81</v>
      </c>
      <c r="B140" s="70">
        <v>110557618.40000001</v>
      </c>
      <c r="C140" s="71">
        <f>AVERAGE('[1]COMPORTAMIENTO GASTOS'!D34,'[1]COMPORTAMIENTO GASTOS'!E34,'[1]COMPORTAMIENTO GASTOS'!F34)</f>
        <v>162082534.66666666</v>
      </c>
      <c r="D140" s="71">
        <f>'[2]PROYECCIÓN GASTOS'!D34</f>
        <v>31537996</v>
      </c>
      <c r="E140" s="71">
        <f>'[2]PROYECCIÓN GASTOS'!E34</f>
        <v>0</v>
      </c>
      <c r="F140" s="71">
        <f>'[2]PROYECCIÓN GASTOS'!F34</f>
        <v>2000000000</v>
      </c>
      <c r="G140" s="71">
        <f>'[2]PROYECCIÓN GASTOS'!G34</f>
        <v>2000000000</v>
      </c>
      <c r="H140" s="71">
        <f>'[2]PROYECCIÓN GASTOS'!H34</f>
        <v>2000000000</v>
      </c>
      <c r="I140" s="71">
        <f>'[2]PROYECCIÓN GASTOS'!I34</f>
        <v>2000000000</v>
      </c>
      <c r="J140" s="71">
        <f>'[2]PROYECCIÓN GASTOS'!J34</f>
        <v>2000000000</v>
      </c>
      <c r="K140" s="71">
        <f>'[2]PROYECCIÓN GASTOS'!K34</f>
        <v>2000000000</v>
      </c>
      <c r="L140" s="71">
        <f>'[2]PROYECCIÓN GASTOS'!L34</f>
        <v>2000000000</v>
      </c>
      <c r="M140" s="71">
        <f>'[2]PROYECCIÓN GASTOS'!M34</f>
        <v>2000000000</v>
      </c>
    </row>
    <row r="141" spans="1:13" ht="12.75" customHeight="1" x14ac:dyDescent="0.2">
      <c r="A141" s="69" t="s">
        <v>82</v>
      </c>
      <c r="B141" s="70">
        <v>74374313.799999997</v>
      </c>
      <c r="C141" s="71">
        <f>AVERAGE('[1]COMPORTAMIENTO GASTOS'!D35,'[1]COMPORTAMIENTO GASTOS'!E35,'[1]COMPORTAMIENTO GASTOS'!F35)</f>
        <v>21620973</v>
      </c>
      <c r="D141" s="71">
        <f>'[2]PROYECCIÓN GASTOS'!D35</f>
        <v>0</v>
      </c>
      <c r="E141" s="71">
        <f>'[2]PROYECCIÓN GASTOS'!E35</f>
        <v>150000000</v>
      </c>
      <c r="F141" s="71">
        <f>'[2]PROYECCIÓN GASTOS'!F35</f>
        <v>156000000</v>
      </c>
      <c r="G141" s="71">
        <f>'[2]PROYECCIÓN GASTOS'!G35</f>
        <v>162240000</v>
      </c>
      <c r="H141" s="71">
        <f>'[2]PROYECCIÓN GASTOS'!H35</f>
        <v>168729600</v>
      </c>
      <c r="I141" s="71">
        <f>'[2]PROYECCIÓN GASTOS'!I35</f>
        <v>175478784</v>
      </c>
      <c r="J141" s="71">
        <f>'[2]PROYECCIÓN GASTOS'!J35</f>
        <v>182497935.36000001</v>
      </c>
      <c r="K141" s="71">
        <f>'[2]PROYECCIÓN GASTOS'!K35</f>
        <v>189797852.77440003</v>
      </c>
      <c r="L141" s="71">
        <f>'[2]PROYECCIÓN GASTOS'!L35</f>
        <v>197389766.88537604</v>
      </c>
      <c r="M141" s="71">
        <f>'[2]PROYECCIÓN GASTOS'!M35</f>
        <v>205285357.56079108</v>
      </c>
    </row>
    <row r="142" spans="1:13" ht="12.75" customHeight="1" x14ac:dyDescent="0.2">
      <c r="A142" s="69" t="s">
        <v>83</v>
      </c>
      <c r="B142" s="70">
        <v>28250790.199999999</v>
      </c>
      <c r="C142" s="71">
        <f>AVERAGE('[1]COMPORTAMIENTO GASTOS'!D36,'[1]COMPORTAMIENTO GASTOS'!E36,'[1]COMPORTAMIENTO GASTOS'!F36)</f>
        <v>10233176.333333334</v>
      </c>
      <c r="D142" s="71">
        <f>'[2]PROYECCIÓN GASTOS'!D36</f>
        <v>0</v>
      </c>
      <c r="E142" s="71">
        <f>'[2]PROYECCIÓN GASTOS'!E36</f>
        <v>1500000000</v>
      </c>
      <c r="F142" s="71">
        <f>'[2]PROYECCIÓN GASTOS'!F36</f>
        <v>1560000000</v>
      </c>
      <c r="G142" s="71">
        <f>'[2]PROYECCIÓN GASTOS'!G36</f>
        <v>1622400000</v>
      </c>
      <c r="H142" s="71">
        <f>'[2]PROYECCIÓN GASTOS'!H36</f>
        <v>1687296000</v>
      </c>
      <c r="I142" s="71">
        <f>'[2]PROYECCIÓN GASTOS'!I36</f>
        <v>1754787840</v>
      </c>
      <c r="J142" s="71">
        <f>'[2]PROYECCIÓN GASTOS'!J36</f>
        <v>1824979353.5999999</v>
      </c>
      <c r="K142" s="71">
        <f>'[2]PROYECCIÓN GASTOS'!K36</f>
        <v>1897978527.744</v>
      </c>
      <c r="L142" s="71">
        <f>'[2]PROYECCIÓN GASTOS'!L36</f>
        <v>1973897668.85376</v>
      </c>
      <c r="M142" s="71">
        <f>'[2]PROYECCIÓN GASTOS'!M36</f>
        <v>2052853575.6079104</v>
      </c>
    </row>
    <row r="143" spans="1:13" ht="12.75" customHeight="1" x14ac:dyDescent="0.2">
      <c r="A143" s="69" t="s">
        <v>84</v>
      </c>
      <c r="B143" s="70">
        <v>892268</v>
      </c>
      <c r="C143" s="71">
        <f>AVERAGE('[1]COMPORTAMIENTO GASTOS'!D37,'[1]COMPORTAMIENTO GASTOS'!E37,'[1]COMPORTAMIENTO GASTOS'!F37)</f>
        <v>1487113.3333333333</v>
      </c>
      <c r="D143" s="71">
        <f>'[2]PROYECCIÓN GASTOS'!D37</f>
        <v>0</v>
      </c>
      <c r="E143" s="71">
        <f>'[2]PROYECCIÓN GASTOS'!E37</f>
        <v>20000000</v>
      </c>
      <c r="F143" s="71">
        <f>'[2]PROYECCIÓN GASTOS'!F37</f>
        <v>20800000</v>
      </c>
      <c r="G143" s="71">
        <f>'[2]PROYECCIÓN GASTOS'!G37</f>
        <v>21632000</v>
      </c>
      <c r="H143" s="71">
        <f>'[2]PROYECCIÓN GASTOS'!H37</f>
        <v>22497280</v>
      </c>
      <c r="I143" s="71">
        <f>'[2]PROYECCIÓN GASTOS'!I37</f>
        <v>23397171.199999999</v>
      </c>
      <c r="J143" s="71">
        <f>'[2]PROYECCIÓN GASTOS'!J37</f>
        <v>24333058.048</v>
      </c>
      <c r="K143" s="71">
        <f>'[2]PROYECCIÓN GASTOS'!K37</f>
        <v>25306380.36992</v>
      </c>
      <c r="L143" s="71">
        <f>'[2]PROYECCIÓN GASTOS'!L37</f>
        <v>26318635.584716801</v>
      </c>
      <c r="M143" s="71">
        <f>'[2]PROYECCIÓN GASTOS'!M37</f>
        <v>27371381.008105472</v>
      </c>
    </row>
    <row r="144" spans="1:13" ht="12.75" customHeight="1" x14ac:dyDescent="0.2">
      <c r="A144" s="69" t="s">
        <v>85</v>
      </c>
      <c r="B144" s="70">
        <v>175116758.59999999</v>
      </c>
      <c r="C144" s="71">
        <f>AVERAGE('[1]COMPORTAMIENTO GASTOS'!D38,'[1]COMPORTAMIENTO GASTOS'!E38,'[1]COMPORTAMIENTO GASTOS'!F38)</f>
        <v>152479863</v>
      </c>
      <c r="D144" s="71">
        <f>'[2]PROYECCIÓN GASTOS'!D38</f>
        <v>0</v>
      </c>
      <c r="E144" s="71">
        <f>'[2]PROYECCIÓN GASTOS'!E38</f>
        <v>300000000</v>
      </c>
      <c r="F144" s="71">
        <f>'[2]PROYECCIÓN GASTOS'!F38</f>
        <v>312000000</v>
      </c>
      <c r="G144" s="71">
        <f>'[2]PROYECCIÓN GASTOS'!G38</f>
        <v>324480000</v>
      </c>
      <c r="H144" s="71">
        <f>'[2]PROYECCIÓN GASTOS'!H38</f>
        <v>337459200</v>
      </c>
      <c r="I144" s="71">
        <f>'[2]PROYECCIÓN GASTOS'!I38</f>
        <v>350957568</v>
      </c>
      <c r="J144" s="71">
        <f>'[2]PROYECCIÓN GASTOS'!J38</f>
        <v>364995870.72000003</v>
      </c>
      <c r="K144" s="71">
        <f>'[2]PROYECCIÓN GASTOS'!K38</f>
        <v>379595705.54880005</v>
      </c>
      <c r="L144" s="71">
        <f>'[2]PROYECCIÓN GASTOS'!L38</f>
        <v>394779533.77075207</v>
      </c>
      <c r="M144" s="71">
        <f>'[2]PROYECCIÓN GASTOS'!M38</f>
        <v>410570715.12158215</v>
      </c>
    </row>
    <row r="145" spans="1:13" ht="12.75" customHeight="1" x14ac:dyDescent="0.2">
      <c r="A145" s="69" t="s">
        <v>86</v>
      </c>
      <c r="B145" s="70">
        <v>222908916</v>
      </c>
      <c r="C145" s="71">
        <f>AVERAGE('[1]COMPORTAMIENTO GASTOS'!D39,'[1]COMPORTAMIENTO GASTOS'!E39,'[1]COMPORTAMIENTO GASTOS'!F39)</f>
        <v>326543175</v>
      </c>
      <c r="D145" s="71">
        <f>'[2]PROYECCIÓN GASTOS'!D39</f>
        <v>452843913</v>
      </c>
      <c r="E145" s="71">
        <f>'[2]PROYECCIÓN GASTOS'!E39</f>
        <v>489071426.04000002</v>
      </c>
      <c r="F145" s="71">
        <f>'[2]PROYECCIÓN GASTOS'!F39</f>
        <v>508634283.08160001</v>
      </c>
      <c r="G145" s="71">
        <f>'[2]PROYECCIÓN GASTOS'!G39</f>
        <v>528979654.40486401</v>
      </c>
      <c r="H145" s="71">
        <f>'[2]PROYECCIÓN GASTOS'!H39</f>
        <v>550138840.58105862</v>
      </c>
      <c r="I145" s="71">
        <f>'[2]PROYECCIÓN GASTOS'!I39</f>
        <v>572144394.204301</v>
      </c>
      <c r="J145" s="71">
        <f>'[2]PROYECCIÓN GASTOS'!J39</f>
        <v>595030169.97247303</v>
      </c>
      <c r="K145" s="71">
        <f>'[2]PROYECCIÓN GASTOS'!K39</f>
        <v>618831376.77137196</v>
      </c>
      <c r="L145" s="71">
        <f>'[2]PROYECCIÓN GASTOS'!L39</f>
        <v>643584631.84222686</v>
      </c>
      <c r="M145" s="71">
        <f>'[2]PROYECCIÓN GASTOS'!M39</f>
        <v>669328017.11591589</v>
      </c>
    </row>
    <row r="146" spans="1:13" ht="12.75" customHeight="1" x14ac:dyDescent="0.2">
      <c r="A146" s="69" t="s">
        <v>85</v>
      </c>
      <c r="B146" s="70">
        <v>118884991.59999999</v>
      </c>
      <c r="C146" s="71">
        <f>AVERAGE(('[2]COMPORTAMIENTO GASTOS'!C37:E37))</f>
        <v>174670714.66666666</v>
      </c>
      <c r="D146" s="71">
        <f>'[2]PROYECCIÓN GASTOS'!D40</f>
        <v>0</v>
      </c>
      <c r="E146" s="71">
        <f>'[2]PROYECCIÓN GASTOS'!E40</f>
        <v>280000000</v>
      </c>
      <c r="F146" s="71">
        <f>'[2]PROYECCIÓN GASTOS'!F40</f>
        <v>291200000</v>
      </c>
      <c r="G146" s="71">
        <f>'[2]PROYECCIÓN GASTOS'!G40</f>
        <v>302848000</v>
      </c>
      <c r="H146" s="71">
        <f>'[2]PROYECCIÓN GASTOS'!H40</f>
        <v>314961920</v>
      </c>
      <c r="I146" s="71">
        <f>'[2]PROYECCIÓN GASTOS'!I40</f>
        <v>327560396.80000001</v>
      </c>
      <c r="J146" s="71">
        <f>'[2]PROYECCIÓN GASTOS'!J40</f>
        <v>340662812.67199999</v>
      </c>
      <c r="K146" s="71">
        <f>'[2]PROYECCIÓN GASTOS'!K40</f>
        <v>354289325.17887998</v>
      </c>
      <c r="L146" s="71">
        <f>'[2]PROYECCIÓN GASTOS'!L40</f>
        <v>368460898.18603516</v>
      </c>
      <c r="M146" s="71">
        <f>'[2]PROYECCIÓN GASTOS'!M40</f>
        <v>383199334.11347657</v>
      </c>
    </row>
    <row r="147" spans="1:13" ht="12.75" customHeight="1" x14ac:dyDescent="0.2">
      <c r="A147" s="69" t="s">
        <v>87</v>
      </c>
      <c r="B147" s="70">
        <v>27157625.199999999</v>
      </c>
      <c r="C147" s="71">
        <f>AVERAGE('[1]COMPORTAMIENTO GASTOS'!D41,'[1]COMPORTAMIENTO GASTOS'!E41,'[1]COMPORTAMIENTO GASTOS'!F41)</f>
        <v>28187840.666666668</v>
      </c>
      <c r="D147" s="71">
        <f>'[2]PROYECCIÓN GASTOS'!D41</f>
        <v>29090000</v>
      </c>
      <c r="E147" s="71">
        <f>'[2]PROYECCIÓN GASTOS'!E41</f>
        <v>31417200</v>
      </c>
      <c r="F147" s="71">
        <f>'[2]PROYECCIÓN GASTOS'!F41</f>
        <v>32673888</v>
      </c>
      <c r="G147" s="71">
        <f>'[2]PROYECCIÓN GASTOS'!G41</f>
        <v>33980843.520000003</v>
      </c>
      <c r="H147" s="71">
        <f>'[2]PROYECCIÓN GASTOS'!H41</f>
        <v>35340077.260800004</v>
      </c>
      <c r="I147" s="71">
        <f>'[2]PROYECCIÓN GASTOS'!I41</f>
        <v>36753680.351232007</v>
      </c>
      <c r="J147" s="71">
        <f>'[2]PROYECCIÓN GASTOS'!J41</f>
        <v>38223827.565281287</v>
      </c>
      <c r="K147" s="71">
        <f>'[2]PROYECCIÓN GASTOS'!K41</f>
        <v>39752780.667892538</v>
      </c>
      <c r="L147" s="71">
        <f>'[2]PROYECCIÓN GASTOS'!L41</f>
        <v>41342891.894608237</v>
      </c>
      <c r="M147" s="71">
        <f>'[2]PROYECCIÓN GASTOS'!M41</f>
        <v>42996607.570392564</v>
      </c>
    </row>
    <row r="148" spans="1:13" ht="12.75" customHeight="1" x14ac:dyDescent="0.2">
      <c r="A148" s="69" t="s">
        <v>88</v>
      </c>
      <c r="B148" s="70">
        <v>49630796</v>
      </c>
      <c r="C148" s="71">
        <f>AVERAGE('[1]COMPORTAMIENTO GASTOS'!D42,'[1]COMPORTAMIENTO GASTOS'!E42,'[1]COMPORTAMIENTO GASTOS'!F42)</f>
        <v>48384079</v>
      </c>
      <c r="D148" s="71">
        <f>'[2]PROYECCIÓN GASTOS'!D42</f>
        <v>13953271</v>
      </c>
      <c r="E148" s="71">
        <f>'[2]PROYECCIÓN GASTOS'!E42</f>
        <v>15069532.68</v>
      </c>
      <c r="F148" s="71">
        <f>'[2]PROYECCIÓN GASTOS'!F42</f>
        <v>15672313.987199999</v>
      </c>
      <c r="G148" s="71">
        <f>'[2]PROYECCIÓN GASTOS'!G42</f>
        <v>16299206.546688</v>
      </c>
      <c r="H148" s="71">
        <f>'[2]PROYECCIÓN GASTOS'!H42</f>
        <v>16951174.808555521</v>
      </c>
      <c r="I148" s="71">
        <f>'[2]PROYECCIÓN GASTOS'!I42</f>
        <v>17629221.800897744</v>
      </c>
      <c r="J148" s="71">
        <f>'[2]PROYECCIÓN GASTOS'!J42</f>
        <v>18334390.672933653</v>
      </c>
      <c r="K148" s="71">
        <f>'[2]PROYECCIÓN GASTOS'!K42</f>
        <v>19067766.299851</v>
      </c>
      <c r="L148" s="71">
        <f>'[2]PROYECCIÓN GASTOS'!L42</f>
        <v>19830476.951845039</v>
      </c>
      <c r="M148" s="71">
        <f>'[2]PROYECCIÓN GASTOS'!M42</f>
        <v>20623696.029918842</v>
      </c>
    </row>
    <row r="149" spans="1:13" ht="12.75" customHeight="1" x14ac:dyDescent="0.2">
      <c r="A149" s="69" t="s">
        <v>89</v>
      </c>
      <c r="B149" s="70">
        <v>240436190.59999999</v>
      </c>
      <c r="C149" s="71">
        <f>AVERAGE('[1]COMPORTAMIENTO GASTOS'!D43,'[1]COMPORTAMIENTO GASTOS'!E43,'[1]COMPORTAMIENTO GASTOS'!F43)</f>
        <v>381080317.66666669</v>
      </c>
      <c r="D149" s="71">
        <f>'[2]PROYECCIÓN GASTOS'!D43</f>
        <v>189248022</v>
      </c>
      <c r="E149" s="71">
        <f>'[2]PROYECCIÓN GASTOS'!E43</f>
        <v>204387863.75999999</v>
      </c>
      <c r="F149" s="71">
        <f>'[2]PROYECCIÓN GASTOS'!F43</f>
        <v>212563378.31039998</v>
      </c>
      <c r="G149" s="71">
        <f>'[2]PROYECCIÓN GASTOS'!G43</f>
        <v>221065913.44281599</v>
      </c>
      <c r="H149" s="71">
        <f>'[2]PROYECCIÓN GASTOS'!H43</f>
        <v>229908549.98052862</v>
      </c>
      <c r="I149" s="71">
        <f>'[2]PROYECCIÓN GASTOS'!I43</f>
        <v>239104891.97974977</v>
      </c>
      <c r="J149" s="71">
        <f>'[2]PROYECCIÓN GASTOS'!J43</f>
        <v>248669087.65893975</v>
      </c>
      <c r="K149" s="71">
        <f>'[2]PROYECCIÓN GASTOS'!K43</f>
        <v>258615851.16529733</v>
      </c>
      <c r="L149" s="71">
        <f>'[2]PROYECCIÓN GASTOS'!L43</f>
        <v>268960485.21190923</v>
      </c>
      <c r="M149" s="71">
        <f>'[2]PROYECCIÓN GASTOS'!M43</f>
        <v>279718904.62038559</v>
      </c>
    </row>
    <row r="150" spans="1:13" ht="12.75" customHeight="1" x14ac:dyDescent="0.2">
      <c r="A150" s="69" t="s">
        <v>90</v>
      </c>
      <c r="B150" s="70">
        <v>209531741.40000001</v>
      </c>
      <c r="C150" s="71">
        <f>AVERAGE('[1]COMPORTAMIENTO GASTOS'!D44,'[1]COMPORTAMIENTO GASTOS'!E44,'[1]COMPORTAMIENTO GASTOS'!F44)</f>
        <v>134558902.33333334</v>
      </c>
      <c r="D150" s="71">
        <f>'[2]PROYECCIÓN GASTOS'!D44</f>
        <v>0</v>
      </c>
      <c r="E150" s="71">
        <f>'[2]PROYECCIÓN GASTOS'!E44</f>
        <v>0</v>
      </c>
      <c r="F150" s="71">
        <f>'[2]PROYECCIÓN GASTOS'!F44</f>
        <v>0</v>
      </c>
      <c r="G150" s="71">
        <f>'[2]PROYECCIÓN GASTOS'!G44</f>
        <v>300000000</v>
      </c>
      <c r="H150" s="71">
        <f>'[2]PROYECCIÓN GASTOS'!H44</f>
        <v>312000000</v>
      </c>
      <c r="I150" s="71">
        <f>'[2]PROYECCIÓN GASTOS'!I44</f>
        <v>324480000</v>
      </c>
      <c r="J150" s="71">
        <f>'[2]PROYECCIÓN GASTOS'!J44</f>
        <v>337459200</v>
      </c>
      <c r="K150" s="71">
        <f>'[2]PROYECCIÓN GASTOS'!K44</f>
        <v>350957568</v>
      </c>
      <c r="L150" s="71">
        <f>'[2]PROYECCIÓN GASTOS'!L44</f>
        <v>364995870.72000003</v>
      </c>
      <c r="M150" s="71">
        <f>'[2]PROYECCIÓN GASTOS'!M44</f>
        <v>379595705.54880005</v>
      </c>
    </row>
    <row r="151" spans="1:13" ht="12.75" customHeight="1" x14ac:dyDescent="0.2">
      <c r="A151" s="69" t="s">
        <v>91</v>
      </c>
      <c r="B151" s="70">
        <v>17230299.199999999</v>
      </c>
      <c r="C151" s="71">
        <f>AVERAGE('[1]COMPORTAMIENTO GASTOS'!D45,'[1]COMPORTAMIENTO GASTOS'!E45,'[1]COMPORTAMIENTO GASTOS'!F45)</f>
        <v>27083715.333333332</v>
      </c>
      <c r="D151" s="71">
        <f>'[2]PROYECCIÓN GASTOS'!D45</f>
        <v>74002000</v>
      </c>
      <c r="E151" s="71">
        <f>'[2]PROYECCIÓN GASTOS'!E45</f>
        <v>79922160</v>
      </c>
      <c r="F151" s="71">
        <f>'[2]PROYECCIÓN GASTOS'!F45</f>
        <v>83119046.400000006</v>
      </c>
      <c r="G151" s="71">
        <f>'[2]PROYECCIÓN GASTOS'!G45</f>
        <v>86443808.256000012</v>
      </c>
      <c r="H151" s="71">
        <f>'[2]PROYECCIÓN GASTOS'!H45</f>
        <v>89901560.586240008</v>
      </c>
      <c r="I151" s="71">
        <f>'[2]PROYECCIÓN GASTOS'!I45</f>
        <v>93497623.009689614</v>
      </c>
      <c r="J151" s="71">
        <f>'[2]PROYECCIÓN GASTOS'!J45</f>
        <v>97237527.930077195</v>
      </c>
      <c r="K151" s="71">
        <f>'[2]PROYECCIÓN GASTOS'!K45</f>
        <v>101127029.04728028</v>
      </c>
      <c r="L151" s="71">
        <f>'[2]PROYECCIÓN GASTOS'!L45</f>
        <v>105172110.20917149</v>
      </c>
      <c r="M151" s="71">
        <f>'[2]PROYECCIÓN GASTOS'!M45</f>
        <v>109378994.61753835</v>
      </c>
    </row>
    <row r="152" spans="1:13" ht="12.75" customHeight="1" x14ac:dyDescent="0.2">
      <c r="A152" s="69" t="s">
        <v>92</v>
      </c>
      <c r="B152" s="70">
        <v>2369119</v>
      </c>
      <c r="C152" s="71">
        <f>AVERAGE('[1]COMPORTAMIENTO GASTOS'!D46,'[1]COMPORTAMIENTO GASTOS'!E46,'[1]COMPORTAMIENTO GASTOS'!F46)</f>
        <v>3948531.6666666665</v>
      </c>
      <c r="D152" s="71">
        <f>'[2]PROYECCIÓN GASTOS'!D46</f>
        <v>0</v>
      </c>
      <c r="E152" s="71">
        <f>'[2]PROYECCIÓN GASTOS'!E46</f>
        <v>0</v>
      </c>
      <c r="F152" s="71">
        <f>'[2]PROYECCIÓN GASTOS'!F46</f>
        <v>0</v>
      </c>
      <c r="G152" s="71">
        <f>'[2]PROYECCIÓN GASTOS'!G46</f>
        <v>0</v>
      </c>
      <c r="H152" s="71">
        <f>'[2]PROYECCIÓN GASTOS'!H46</f>
        <v>0</v>
      </c>
      <c r="I152" s="71">
        <f>'[2]PROYECCIÓN GASTOS'!I46</f>
        <v>0</v>
      </c>
      <c r="J152" s="71">
        <f>'[2]PROYECCIÓN GASTOS'!J46</f>
        <v>0</v>
      </c>
      <c r="K152" s="71">
        <f>'[2]PROYECCIÓN GASTOS'!K46</f>
        <v>0</v>
      </c>
      <c r="L152" s="71">
        <f>'[2]PROYECCIÓN GASTOS'!L46</f>
        <v>0</v>
      </c>
      <c r="M152" s="71">
        <f>'[2]PROYECCIÓN GASTOS'!M46</f>
        <v>0</v>
      </c>
    </row>
    <row r="153" spans="1:13" ht="12.75" customHeight="1" x14ac:dyDescent="0.2">
      <c r="A153" s="69" t="s">
        <v>93</v>
      </c>
      <c r="B153" s="70">
        <v>322147593.05000001</v>
      </c>
      <c r="C153" s="71">
        <f>AVERAGE('[1]COMPORTAMIENTO GASTOS'!D47,'[1]COMPORTAMIENTO GASTOS'!E47,'[1]COMPORTAMIENTO GASTOS'!F47)</f>
        <v>478843682.41666669</v>
      </c>
      <c r="D153" s="71">
        <f>'[2]PROYECCIÓN GASTOS'!D47</f>
        <v>14010663</v>
      </c>
      <c r="E153" s="71">
        <f>'[2]PROYECCIÓN GASTOS'!E47</f>
        <v>0</v>
      </c>
      <c r="F153" s="71">
        <f>'[2]PROYECCIÓN GASTOS'!F47</f>
        <v>800000000</v>
      </c>
      <c r="G153" s="71">
        <f>'[2]PROYECCIÓN GASTOS'!G47</f>
        <v>800000000</v>
      </c>
      <c r="H153" s="71">
        <f>'[2]PROYECCIÓN GASTOS'!H47</f>
        <v>800000000</v>
      </c>
      <c r="I153" s="71">
        <f>'[2]PROYECCIÓN GASTOS'!I47</f>
        <v>800000000</v>
      </c>
      <c r="J153" s="71">
        <f>'[2]PROYECCIÓN GASTOS'!J47</f>
        <v>800000000</v>
      </c>
      <c r="K153" s="71">
        <f>'[2]PROYECCIÓN GASTOS'!K47</f>
        <v>800000000</v>
      </c>
      <c r="L153" s="71">
        <f>'[2]PROYECCIÓN GASTOS'!L47</f>
        <v>800000000</v>
      </c>
      <c r="M153" s="71">
        <f>'[2]PROYECCIÓN GASTOS'!M47</f>
        <v>800000000</v>
      </c>
    </row>
    <row r="154" spans="1:13" ht="12.75" customHeight="1" x14ac:dyDescent="0.2">
      <c r="A154" s="69" t="s">
        <v>94</v>
      </c>
      <c r="B154" s="70">
        <v>643834667.79999995</v>
      </c>
      <c r="C154" s="71">
        <f>AVERAGE('[1]COMPORTAMIENTO GASTOS'!D48,'[1]COMPORTAMIENTO GASTOS'!E48,'[1]COMPORTAMIENTO GASTOS'!F48)</f>
        <v>823296115.33333337</v>
      </c>
      <c r="D154" s="71">
        <f>'[2]PROYECCIÓN GASTOS'!D48</f>
        <v>0</v>
      </c>
      <c r="E154" s="71">
        <f>'[2]PROYECCIÓN GASTOS'!E48</f>
        <v>6500000000</v>
      </c>
      <c r="F154" s="71">
        <f>'[2]PROYECCIÓN GASTOS'!F48</f>
        <v>6760000000</v>
      </c>
      <c r="G154" s="71">
        <f>'[2]PROYECCIÓN GASTOS'!G48</f>
        <v>7030400000</v>
      </c>
      <c r="H154" s="71">
        <f>'[2]PROYECCIÓN GASTOS'!H48</f>
        <v>7311616000</v>
      </c>
      <c r="I154" s="71">
        <f>'[2]PROYECCIÓN GASTOS'!I48</f>
        <v>7604080640</v>
      </c>
      <c r="J154" s="71">
        <f>'[2]PROYECCIÓN GASTOS'!J48</f>
        <v>7908243865.6000004</v>
      </c>
      <c r="K154" s="71">
        <f>'[2]PROYECCIÓN GASTOS'!K48</f>
        <v>8224573620.224</v>
      </c>
      <c r="L154" s="71">
        <f>'[2]PROYECCIÓN GASTOS'!L48</f>
        <v>8553556565.0329599</v>
      </c>
      <c r="M154" s="71">
        <f>'[2]PROYECCIÓN GASTOS'!M48</f>
        <v>8895698827.6342793</v>
      </c>
    </row>
    <row r="155" spans="1:13" ht="12.75" customHeight="1" x14ac:dyDescent="0.2">
      <c r="A155" s="69" t="s">
        <v>95</v>
      </c>
      <c r="B155" s="70">
        <v>552272907.20000005</v>
      </c>
      <c r="C155" s="71">
        <f>AVERAGE('[1]COMPORTAMIENTO GASTOS'!D49,'[1]COMPORTAMIENTO GASTOS'!E49,'[1]COMPORTAMIENTO GASTOS'!F49)</f>
        <v>802223164</v>
      </c>
      <c r="D155" s="71">
        <f>'[2]PROYECCIÓN GASTOS'!D49</f>
        <v>2504492</v>
      </c>
      <c r="E155" s="71">
        <f>'[2]PROYECCIÓN GASTOS'!E49</f>
        <v>2704851.36</v>
      </c>
      <c r="F155" s="71">
        <f>'[2]PROYECCIÓN GASTOS'!F49</f>
        <v>2813045.4143999997</v>
      </c>
      <c r="G155" s="71">
        <f>'[2]PROYECCIÓN GASTOS'!G49</f>
        <v>2925567.2309759995</v>
      </c>
      <c r="H155" s="71">
        <f>'[2]PROYECCIÓN GASTOS'!H49</f>
        <v>3042589.9202150395</v>
      </c>
      <c r="I155" s="71">
        <f>'[2]PROYECCIÓN GASTOS'!I49</f>
        <v>3164293.5170236412</v>
      </c>
      <c r="J155" s="71">
        <f>'[2]PROYECCIÓN GASTOS'!J49</f>
        <v>3290865.2577045867</v>
      </c>
      <c r="K155" s="71">
        <f>'[2]PROYECCIÓN GASTOS'!K49</f>
        <v>3422499.8680127701</v>
      </c>
      <c r="L155" s="71">
        <f>'[2]PROYECCIÓN GASTOS'!L49</f>
        <v>3559399.8627332808</v>
      </c>
      <c r="M155" s="71">
        <f>'[2]PROYECCIÓN GASTOS'!M49</f>
        <v>3701775.8572426122</v>
      </c>
    </row>
    <row r="156" spans="1:13" ht="12.75" customHeight="1" x14ac:dyDescent="0.2">
      <c r="A156" s="69" t="s">
        <v>82</v>
      </c>
      <c r="B156" s="70">
        <v>22091210.199999999</v>
      </c>
      <c r="C156" s="71">
        <f>AVERAGE('[1]COMPORTAMIENTO GASTOS'!D50,'[1]COMPORTAMIENTO GASTOS'!E50,'[1]COMPORTAMIENTO GASTOS'!F50)</f>
        <v>4125933.3333333335</v>
      </c>
      <c r="D156" s="71">
        <f>'[2]PROYECCIÓN GASTOS'!D50</f>
        <v>29119367</v>
      </c>
      <c r="E156" s="71">
        <f>'[2]PROYECCIÓN GASTOS'!E50</f>
        <v>31448916.359999999</v>
      </c>
      <c r="F156" s="71">
        <f>'[2]PROYECCIÓN GASTOS'!F50</f>
        <v>32706873.014399998</v>
      </c>
      <c r="G156" s="71">
        <f>'[2]PROYECCIÓN GASTOS'!G50</f>
        <v>34015147.934975997</v>
      </c>
      <c r="H156" s="71">
        <f>'[2]PROYECCIÓN GASTOS'!H50</f>
        <v>35375753.852375038</v>
      </c>
      <c r="I156" s="71">
        <f>'[2]PROYECCIÓN GASTOS'!I50</f>
        <v>36790784.006470039</v>
      </c>
      <c r="J156" s="71">
        <f>'[2]PROYECCIÓN GASTOS'!J50</f>
        <v>38262415.366728842</v>
      </c>
      <c r="K156" s="71">
        <f>'[2]PROYECCIÓN GASTOS'!K50</f>
        <v>39792911.981397994</v>
      </c>
      <c r="L156" s="71">
        <f>'[2]PROYECCIÓN GASTOS'!L50</f>
        <v>41384628.460653916</v>
      </c>
      <c r="M156" s="71">
        <f>'[2]PROYECCIÓN GASTOS'!M50</f>
        <v>43040013.599080071</v>
      </c>
    </row>
    <row r="157" spans="1:13" ht="12.75" customHeight="1" x14ac:dyDescent="0.2">
      <c r="A157" s="69" t="s">
        <v>85</v>
      </c>
      <c r="B157" s="70">
        <v>116306729.8</v>
      </c>
      <c r="C157" s="71">
        <f>AVERAGE('[1]COMPORTAMIENTO GASTOS'!D51,'[1]COMPORTAMIENTO GASTOS'!E51,'[1]COMPORTAMIENTO GASTOS'!F51)</f>
        <v>120341791.66666667</v>
      </c>
      <c r="D157" s="71">
        <f>'[2]PROYECCIÓN GASTOS'!D51</f>
        <v>145800000</v>
      </c>
      <c r="E157" s="71">
        <f>'[2]PROYECCIÓN GASTOS'!E51</f>
        <v>157464000</v>
      </c>
      <c r="F157" s="71">
        <f>'[2]PROYECCIÓN GASTOS'!F51</f>
        <v>163762560</v>
      </c>
      <c r="G157" s="71">
        <f>'[2]PROYECCIÓN GASTOS'!G51</f>
        <v>170313062.40000001</v>
      </c>
      <c r="H157" s="71">
        <f>'[2]PROYECCIÓN GASTOS'!H51</f>
        <v>177125584.896</v>
      </c>
      <c r="I157" s="71">
        <f>'[2]PROYECCIÓN GASTOS'!I51</f>
        <v>184210608.29183999</v>
      </c>
      <c r="J157" s="71">
        <f>'[2]PROYECCIÓN GASTOS'!J51</f>
        <v>191579032.62351358</v>
      </c>
      <c r="K157" s="71">
        <f>'[2]PROYECCIÓN GASTOS'!K51</f>
        <v>199242193.92845413</v>
      </c>
      <c r="L157" s="71">
        <f>'[2]PROYECCIÓN GASTOS'!L51</f>
        <v>207211881.68559229</v>
      </c>
      <c r="M157" s="71">
        <f>'[2]PROYECCIÓN GASTOS'!M51</f>
        <v>215500356.95301598</v>
      </c>
    </row>
    <row r="158" spans="1:13" ht="12.75" customHeight="1" x14ac:dyDescent="0.2">
      <c r="A158" s="69" t="s">
        <v>96</v>
      </c>
      <c r="B158" s="70">
        <v>227423140.80000001</v>
      </c>
      <c r="C158" s="71">
        <f>AVERAGE('[1]COMPORTAMIENTO GASTOS'!D52,'[1]COMPORTAMIENTO GASTOS'!E52,'[1]COMPORTAMIENTO GASTOS'!F52)</f>
        <v>163544044.66666666</v>
      </c>
      <c r="D158" s="71">
        <f>'[2]PROYECCIÓN GASTOS'!D52</f>
        <v>224947715</v>
      </c>
      <c r="E158" s="71">
        <f>'[2]PROYECCIÓN GASTOS'!E52</f>
        <v>242943532.19999999</v>
      </c>
      <c r="F158" s="71">
        <f>'[2]PROYECCIÓN GASTOS'!F52</f>
        <v>252661273.48799998</v>
      </c>
      <c r="G158" s="71">
        <f>'[2]PROYECCIÓN GASTOS'!G52</f>
        <v>262767724.42751998</v>
      </c>
      <c r="H158" s="71">
        <f>'[2]PROYECCIÓN GASTOS'!H52</f>
        <v>273278433.40462077</v>
      </c>
      <c r="I158" s="71">
        <f>'[2]PROYECCIÓN GASTOS'!I52</f>
        <v>284209570.74080563</v>
      </c>
      <c r="J158" s="71">
        <f>'[2]PROYECCIÓN GASTOS'!J52</f>
        <v>295577953.57043785</v>
      </c>
      <c r="K158" s="71">
        <f>'[2]PROYECCIÓN GASTOS'!K52</f>
        <v>307401071.71325535</v>
      </c>
      <c r="L158" s="71">
        <f>'[2]PROYECCIÓN GASTOS'!L52</f>
        <v>319697114.58178556</v>
      </c>
      <c r="M158" s="71">
        <f>'[2]PROYECCIÓN GASTOS'!M52</f>
        <v>332484999.165057</v>
      </c>
    </row>
    <row r="159" spans="1:13" ht="12.75" customHeight="1" x14ac:dyDescent="0.2">
      <c r="A159" s="69" t="s">
        <v>97</v>
      </c>
      <c r="B159" s="70">
        <v>26135070.199999999</v>
      </c>
      <c r="C159" s="71">
        <f>AVERAGE('[1]COMPORTAMIENTO GASTOS'!D53,'[1]COMPORTAMIENTO GASTOS'!E53,'[1]COMPORTAMIENTO GASTOS'!F53)</f>
        <v>40286818.333333336</v>
      </c>
      <c r="D159" s="71">
        <f>'[2]PROYECCIÓN GASTOS'!D53</f>
        <v>162758795</v>
      </c>
      <c r="E159" s="71">
        <f>'[2]PROYECCIÓN GASTOS'!E53</f>
        <v>175779498.59999999</v>
      </c>
      <c r="F159" s="71">
        <f>'[2]PROYECCIÓN GASTOS'!F53</f>
        <v>182810678.544</v>
      </c>
      <c r="G159" s="71">
        <f>'[2]PROYECCIÓN GASTOS'!G53</f>
        <v>190123105.68575999</v>
      </c>
      <c r="H159" s="71">
        <f>'[2]PROYECCIÓN GASTOS'!H53</f>
        <v>197728029.91319039</v>
      </c>
      <c r="I159" s="71">
        <f>'[2]PROYECCIÓN GASTOS'!I53</f>
        <v>205637151.10971802</v>
      </c>
      <c r="J159" s="71">
        <f>'[2]PROYECCIÓN GASTOS'!J53</f>
        <v>213862637.15410674</v>
      </c>
      <c r="K159" s="71">
        <f>'[2]PROYECCIÓN GASTOS'!K53</f>
        <v>222417142.64027101</v>
      </c>
      <c r="L159" s="71">
        <f>'[2]PROYECCIÓN GASTOS'!L53</f>
        <v>231313828.34588185</v>
      </c>
      <c r="M159" s="71">
        <f>'[2]PROYECCIÓN GASTOS'!M53</f>
        <v>240566381.47971714</v>
      </c>
    </row>
    <row r="160" spans="1:13" ht="12.75" customHeight="1" x14ac:dyDescent="0.2">
      <c r="A160" s="69" t="s">
        <v>98</v>
      </c>
      <c r="B160" s="70">
        <v>18713099.199999999</v>
      </c>
      <c r="C160" s="71">
        <f>AVERAGE('[1]COMPORTAMIENTO GASTOS'!D54,'[1]COMPORTAMIENTO GASTOS'!E54,'[1]COMPORTAMIENTO GASTOS'!F54)</f>
        <v>18686453.666666668</v>
      </c>
      <c r="D160" s="71">
        <f>'[2]PROYECCIÓN GASTOS'!D54</f>
        <v>18000000</v>
      </c>
      <c r="E160" s="71">
        <f>'[2]PROYECCIÓN GASTOS'!E54</f>
        <v>19440000</v>
      </c>
      <c r="F160" s="71">
        <f>'[2]PROYECCIÓN GASTOS'!F54</f>
        <v>20217600</v>
      </c>
      <c r="G160" s="71">
        <f>'[2]PROYECCIÓN GASTOS'!G54</f>
        <v>21026304</v>
      </c>
      <c r="H160" s="71">
        <f>'[2]PROYECCIÓN GASTOS'!H54</f>
        <v>21867356.16</v>
      </c>
      <c r="I160" s="71">
        <f>'[2]PROYECCIÓN GASTOS'!I54</f>
        <v>22742050.406399999</v>
      </c>
      <c r="J160" s="71">
        <f>'[2]PROYECCIÓN GASTOS'!J54</f>
        <v>23651732.422656</v>
      </c>
      <c r="K160" s="71">
        <f>'[2]PROYECCIÓN GASTOS'!K54</f>
        <v>24597801.71956224</v>
      </c>
      <c r="L160" s="71">
        <f>'[2]PROYECCIÓN GASTOS'!L54</f>
        <v>25581713.78834473</v>
      </c>
      <c r="M160" s="71">
        <f>'[2]PROYECCIÓN GASTOS'!M54</f>
        <v>26604982.339878518</v>
      </c>
    </row>
    <row r="161" spans="1:13" ht="12.75" customHeight="1" x14ac:dyDescent="0.2">
      <c r="A161" s="69" t="s">
        <v>94</v>
      </c>
      <c r="B161" s="70">
        <v>3051485948.3300004</v>
      </c>
      <c r="C161" s="71">
        <f>AVERAGE('[1]COMPORTAMIENTO GASTOS'!D55,'[1]COMPORTAMIENTO GASTOS'!E55,'[1]COMPORTAMIENTO GASTOS'!F55)</f>
        <v>3793698381.8833337</v>
      </c>
      <c r="D161" s="71">
        <f>'[2]PROYECCIÓN GASTOS'!D55</f>
        <v>5097653707</v>
      </c>
      <c r="E161" s="71">
        <f>'[2]PROYECCIÓN GASTOS'!E55</f>
        <v>5505466003.5600004</v>
      </c>
      <c r="F161" s="71">
        <f>'[2]PROYECCIÓN GASTOS'!F55</f>
        <v>5725684643.7024002</v>
      </c>
      <c r="G161" s="71">
        <f>'[2]PROYECCIÓN GASTOS'!G55</f>
        <v>7500000000</v>
      </c>
      <c r="H161" s="71">
        <f>'[2]PROYECCIÓN GASTOS'!H55</f>
        <v>7800000000</v>
      </c>
      <c r="I161" s="71">
        <f>'[2]PROYECCIÓN GASTOS'!I55</f>
        <v>8112000000</v>
      </c>
      <c r="J161" s="71">
        <f>'[2]PROYECCIÓN GASTOS'!J55</f>
        <v>8436480000</v>
      </c>
      <c r="K161" s="71">
        <f>'[2]PROYECCIÓN GASTOS'!K55</f>
        <v>8773939200</v>
      </c>
      <c r="L161" s="71">
        <f>'[2]PROYECCIÓN GASTOS'!L55</f>
        <v>9124896768</v>
      </c>
      <c r="M161" s="71">
        <f>'[2]PROYECCIÓN GASTOS'!M55</f>
        <v>9489892638.7199993</v>
      </c>
    </row>
    <row r="162" spans="1:13" ht="12.75" customHeight="1" x14ac:dyDescent="0.2">
      <c r="A162" s="69" t="s">
        <v>99</v>
      </c>
      <c r="B162" s="70">
        <v>1809823353.2</v>
      </c>
      <c r="C162" s="71">
        <f>AVERAGE('[1]COMPORTAMIENTO GASTOS'!D56,'[1]COMPORTAMIENTO GASTOS'!E56,'[1]COMPORTAMIENTO GASTOS'!F56)</f>
        <v>1680208592</v>
      </c>
      <c r="D162" s="71">
        <f>'[2]PROYECCIÓN GASTOS'!D56</f>
        <v>829875891</v>
      </c>
      <c r="E162" s="71">
        <f>'[2]PROYECCIÓN GASTOS'!E56</f>
        <v>896265962.27999997</v>
      </c>
      <c r="F162" s="71">
        <f>'[2]PROYECCIÓN GASTOS'!F56</f>
        <v>932116600.77119994</v>
      </c>
      <c r="G162" s="71">
        <f>'[2]PROYECCIÓN GASTOS'!G56</f>
        <v>969401264.80204797</v>
      </c>
      <c r="H162" s="71">
        <f>'[2]PROYECCIÓN GASTOS'!H56</f>
        <v>1008177315.3941299</v>
      </c>
      <c r="I162" s="71">
        <f>'[2]PROYECCIÓN GASTOS'!I56</f>
        <v>1048504408.0098951</v>
      </c>
      <c r="J162" s="71">
        <f>'[2]PROYECCIÓN GASTOS'!J56</f>
        <v>1090444584.3302908</v>
      </c>
      <c r="K162" s="71">
        <f>'[2]PROYECCIÓN GASTOS'!K56</f>
        <v>1134062367.7035024</v>
      </c>
      <c r="L162" s="71">
        <f>'[2]PROYECCIÓN GASTOS'!L56</f>
        <v>1179424862.4116426</v>
      </c>
      <c r="M162" s="71">
        <f>'[2]PROYECCIÓN GASTOS'!M56</f>
        <v>1226601856.9081082</v>
      </c>
    </row>
    <row r="163" spans="1:13" ht="12.75" customHeight="1" x14ac:dyDescent="0.2">
      <c r="A163" s="69" t="s">
        <v>100</v>
      </c>
      <c r="B163" s="70">
        <v>85413647.400000006</v>
      </c>
      <c r="C163" s="71">
        <f>AVERAGE('[1]COMPORTAMIENTO GASTOS'!D57,'[1]COMPORTAMIENTO GASTOS'!E57,'[1]COMPORTAMIENTO GASTOS'!F57)</f>
        <v>113879481</v>
      </c>
      <c r="D163" s="71">
        <f>'[2]PROYECCIÓN GASTOS'!D57</f>
        <v>70000000</v>
      </c>
      <c r="E163" s="71">
        <f>'[2]PROYECCIÓN GASTOS'!E57</f>
        <v>75600000</v>
      </c>
      <c r="F163" s="71">
        <f>'[2]PROYECCIÓN GASTOS'!F57</f>
        <v>78624000</v>
      </c>
      <c r="G163" s="71">
        <f>'[2]PROYECCIÓN GASTOS'!G57</f>
        <v>81768960</v>
      </c>
      <c r="H163" s="71">
        <f>'[2]PROYECCIÓN GASTOS'!H57</f>
        <v>85039718.400000006</v>
      </c>
      <c r="I163" s="71">
        <f>'[2]PROYECCIÓN GASTOS'!I57</f>
        <v>88441307.136000007</v>
      </c>
      <c r="J163" s="71">
        <f>'[2]PROYECCIÓN GASTOS'!J57</f>
        <v>91978959.421440005</v>
      </c>
      <c r="K163" s="71">
        <f>'[2]PROYECCIÓN GASTOS'!K57</f>
        <v>95658117.798297599</v>
      </c>
      <c r="L163" s="71">
        <f>'[2]PROYECCIÓN GASTOS'!L57</f>
        <v>99484442.510229498</v>
      </c>
      <c r="M163" s="71">
        <f>'[2]PROYECCIÓN GASTOS'!M57</f>
        <v>103463820.21063867</v>
      </c>
    </row>
    <row r="164" spans="1:13" ht="12.75" customHeight="1" x14ac:dyDescent="0.2">
      <c r="A164" s="72" t="s">
        <v>101</v>
      </c>
      <c r="B164" s="73">
        <f>SUM(B165:B166)</f>
        <v>608556022.79999995</v>
      </c>
      <c r="C164" s="74">
        <f t="shared" ref="C164:M164" si="66">SUM(C165:C166)</f>
        <v>477161188.66666669</v>
      </c>
      <c r="D164" s="74">
        <f t="shared" si="66"/>
        <v>571378642</v>
      </c>
      <c r="E164" s="74">
        <f t="shared" si="66"/>
        <v>617088933.36000001</v>
      </c>
      <c r="F164" s="74">
        <f t="shared" si="66"/>
        <v>641772490.69439995</v>
      </c>
      <c r="G164" s="74">
        <f t="shared" si="66"/>
        <v>667443390.32217598</v>
      </c>
      <c r="H164" s="74">
        <f t="shared" si="66"/>
        <v>694141125.935063</v>
      </c>
      <c r="I164" s="74">
        <f t="shared" si="66"/>
        <v>721906770.97246552</v>
      </c>
      <c r="J164" s="74">
        <f t="shared" si="66"/>
        <v>750783041.81136417</v>
      </c>
      <c r="K164" s="74">
        <f t="shared" si="66"/>
        <v>780814363.48381877</v>
      </c>
      <c r="L164" s="74">
        <f t="shared" si="66"/>
        <v>812046938.02317142</v>
      </c>
      <c r="M164" s="74">
        <f t="shared" si="66"/>
        <v>844528815.54409838</v>
      </c>
    </row>
    <row r="165" spans="1:13" ht="12.75" customHeight="1" x14ac:dyDescent="0.2">
      <c r="A165" s="69" t="s">
        <v>102</v>
      </c>
      <c r="B165" s="70">
        <v>193948666.40000001</v>
      </c>
      <c r="C165" s="71">
        <f>AVERAGE('[1]COMPORTAMIENTO GASTOS'!D59,'[1]COMPORTAMIENTO GASTOS'!E59,'[1]COMPORTAMIENTO GASTOS'!F59)</f>
        <v>180124165</v>
      </c>
      <c r="D165" s="71">
        <f>'[2]PROYECCIÓN GASTOS'!D59</f>
        <v>181386666</v>
      </c>
      <c r="E165" s="71">
        <f>'[2]PROYECCIÓN GASTOS'!E59</f>
        <v>195897599.28</v>
      </c>
      <c r="F165" s="71">
        <f>'[2]PROYECCIÓN GASTOS'!F59</f>
        <v>203733503.25119999</v>
      </c>
      <c r="G165" s="71">
        <f>'[2]PROYECCIÓN GASTOS'!G59</f>
        <v>211882843.381248</v>
      </c>
      <c r="H165" s="71">
        <f>'[2]PROYECCIÓN GASTOS'!H59</f>
        <v>220358157.1164979</v>
      </c>
      <c r="I165" s="71">
        <f>'[2]PROYECCIÓN GASTOS'!I59</f>
        <v>229172483.40115783</v>
      </c>
      <c r="J165" s="71">
        <f>'[2]PROYECCIÓN GASTOS'!J59</f>
        <v>238339382.73720413</v>
      </c>
      <c r="K165" s="71">
        <f>'[2]PROYECCIÓN GASTOS'!K59</f>
        <v>247872958.04669231</v>
      </c>
      <c r="L165" s="71">
        <f>'[2]PROYECCIÓN GASTOS'!L59</f>
        <v>257787876.36856002</v>
      </c>
      <c r="M165" s="71">
        <f>'[2]PROYECCIÓN GASTOS'!M59</f>
        <v>268099391.42330241</v>
      </c>
    </row>
    <row r="166" spans="1:13" ht="12.75" customHeight="1" x14ac:dyDescent="0.2">
      <c r="A166" s="69" t="s">
        <v>103</v>
      </c>
      <c r="B166" s="70">
        <v>414607356.39999998</v>
      </c>
      <c r="C166" s="71">
        <f>AVERAGE('[1]COMPORTAMIENTO GASTOS'!D60,'[1]COMPORTAMIENTO GASTOS'!E60,'[1]COMPORTAMIENTO GASTOS'!F60)</f>
        <v>297037023.66666669</v>
      </c>
      <c r="D166" s="71">
        <f>'[2]PROYECCIÓN GASTOS'!D60</f>
        <v>389991976</v>
      </c>
      <c r="E166" s="71">
        <f>'[2]PROYECCIÓN GASTOS'!E60</f>
        <v>421191334.07999998</v>
      </c>
      <c r="F166" s="71">
        <f>'[2]PROYECCIÓN GASTOS'!F60</f>
        <v>438038987.44319999</v>
      </c>
      <c r="G166" s="71">
        <f>'[2]PROYECCIÓN GASTOS'!G60</f>
        <v>455560546.94092798</v>
      </c>
      <c r="H166" s="71">
        <f>'[2]PROYECCIÓN GASTOS'!H60</f>
        <v>473782968.81856513</v>
      </c>
      <c r="I166" s="71">
        <f>'[2]PROYECCIÓN GASTOS'!I60</f>
        <v>492734287.57130772</v>
      </c>
      <c r="J166" s="71">
        <f>'[2]PROYECCIÓN GASTOS'!J60</f>
        <v>512443659.07416004</v>
      </c>
      <c r="K166" s="71">
        <f>'[2]PROYECCIÓN GASTOS'!K60</f>
        <v>532941405.43712646</v>
      </c>
      <c r="L166" s="71">
        <f>'[2]PROYECCIÓN GASTOS'!L60</f>
        <v>554259061.65461147</v>
      </c>
      <c r="M166" s="71">
        <f>'[2]PROYECCIÓN GASTOS'!M60</f>
        <v>576429424.12079597</v>
      </c>
    </row>
    <row r="167" spans="1:13" ht="12.75" customHeight="1" x14ac:dyDescent="0.2">
      <c r="A167" s="64" t="s">
        <v>104</v>
      </c>
      <c r="B167" s="65">
        <f>SUM(B168:B176)</f>
        <v>10793725109.6</v>
      </c>
      <c r="C167" s="65">
        <f t="shared" ref="C167:K167" si="67">SUM(C168:C176)</f>
        <v>9669195177.3333321</v>
      </c>
      <c r="D167" s="65">
        <f t="shared" si="67"/>
        <v>11250676133</v>
      </c>
      <c r="E167" s="65">
        <f t="shared" si="67"/>
        <v>12150730223.640001</v>
      </c>
      <c r="F167" s="65">
        <f t="shared" si="67"/>
        <v>12636759432.585602</v>
      </c>
      <c r="G167" s="65">
        <f t="shared" si="67"/>
        <v>17338978645.390591</v>
      </c>
      <c r="H167" s="65">
        <f t="shared" si="67"/>
        <v>17975411369.287701</v>
      </c>
      <c r="I167" s="65">
        <f t="shared" si="67"/>
        <v>18694427824.059208</v>
      </c>
      <c r="J167" s="65">
        <f t="shared" si="67"/>
        <v>19442204937.021576</v>
      </c>
      <c r="K167" s="65">
        <f t="shared" si="67"/>
        <v>20219893134.502441</v>
      </c>
      <c r="L167" s="65">
        <f>SUM(L168:L176)-700000000</f>
        <v>20328688859.882538</v>
      </c>
      <c r="M167" s="65">
        <f>SUM(M168:M176)-3400000000</f>
        <v>18469836414.277843</v>
      </c>
    </row>
    <row r="168" spans="1:13" ht="12.75" customHeight="1" x14ac:dyDescent="0.2">
      <c r="A168" s="69" t="s">
        <v>105</v>
      </c>
      <c r="B168" s="70">
        <v>263341</v>
      </c>
      <c r="C168" s="71">
        <f>AVERAGE('[1]COMPORTAMIENTO GASTOS'!D62,'[1]COMPORTAMIENTO GASTOS'!E62,'[1]COMPORTAMIENTO GASTOS'!F62)</f>
        <v>438901.66666666669</v>
      </c>
      <c r="D168" s="71">
        <f>+'[2]PROYECCIÓN GASTOS'!D62</f>
        <v>1500000</v>
      </c>
      <c r="E168" s="71">
        <f>+'[2]PROYECCIÓN GASTOS'!E62</f>
        <v>1620000</v>
      </c>
      <c r="F168" s="71">
        <f>+'[2]PROYECCIÓN GASTOS'!F62</f>
        <v>1684800</v>
      </c>
      <c r="G168" s="71">
        <f>+'[2]PROYECCIÓN GASTOS'!G62</f>
        <v>1752192</v>
      </c>
      <c r="H168" s="71">
        <f>+'[2]PROYECCIÓN GASTOS'!H62</f>
        <v>1822279.6799999999</v>
      </c>
      <c r="I168" s="71">
        <f>+'[2]PROYECCIÓN GASTOS'!I62</f>
        <v>1895170.8672</v>
      </c>
      <c r="J168" s="71">
        <f>+'[2]PROYECCIÓN GASTOS'!J62</f>
        <v>1970977.7018879999</v>
      </c>
      <c r="K168" s="71">
        <f>+'[2]PROYECCIÓN GASTOS'!K62</f>
        <v>2049816.8099635199</v>
      </c>
      <c r="L168" s="71">
        <f>+'[2]PROYECCIÓN GASTOS'!L62</f>
        <v>2131809.4823620608</v>
      </c>
      <c r="M168" s="71">
        <f>+'[2]PROYECCIÓN GASTOS'!M62</f>
        <v>2217081.8616565433</v>
      </c>
    </row>
    <row r="169" spans="1:13" ht="12.75" customHeight="1" x14ac:dyDescent="0.2">
      <c r="A169" s="69" t="s">
        <v>106</v>
      </c>
      <c r="B169" s="70">
        <v>3744959968.5999999</v>
      </c>
      <c r="C169" s="71">
        <f>AVERAGE('[1]COMPORTAMIENTO GASTOS'!D63,'[1]COMPORTAMIENTO GASTOS'!E63,'[1]COMPORTAMIENTO GASTOS'!F63)</f>
        <v>3230499502.6666665</v>
      </c>
      <c r="D169" s="71">
        <f>+'[2]PROYECCIÓN GASTOS'!D63</f>
        <v>4026314894</v>
      </c>
      <c r="E169" s="71">
        <f>+'[2]PROYECCIÓN GASTOS'!E63</f>
        <v>4348420085.5200005</v>
      </c>
      <c r="F169" s="71">
        <f>+'[2]PROYECCIÓN GASTOS'!F63</f>
        <v>4522356888.9408007</v>
      </c>
      <c r="G169" s="71">
        <f>+'[2]PROYECCIÓN GASTOS'!G63</f>
        <v>5400000000</v>
      </c>
      <c r="H169" s="71">
        <f>+'[2]PROYECCIÓN GASTOS'!H63</f>
        <v>5616000000</v>
      </c>
      <c r="I169" s="71">
        <f>+'[2]PROYECCIÓN GASTOS'!I63</f>
        <v>5840640000</v>
      </c>
      <c r="J169" s="71">
        <f>+'[2]PROYECCIÓN GASTOS'!J63</f>
        <v>6074265600</v>
      </c>
      <c r="K169" s="71">
        <f>+'[2]PROYECCIÓN GASTOS'!K63</f>
        <v>6317236224</v>
      </c>
      <c r="L169" s="71">
        <f>+'[2]PROYECCIÓN GASTOS'!L63</f>
        <v>6569925672.96</v>
      </c>
      <c r="M169" s="71">
        <f>+'[2]PROYECCIÓN GASTOS'!M63</f>
        <v>6832722699.8783998</v>
      </c>
    </row>
    <row r="170" spans="1:13" ht="12.75" customHeight="1" x14ac:dyDescent="0.2">
      <c r="A170" s="69" t="s">
        <v>107</v>
      </c>
      <c r="B170" s="70">
        <v>3223022065.1999998</v>
      </c>
      <c r="C170" s="71">
        <f>AVERAGE('[1]COMPORTAMIENTO GASTOS'!D64,'[1]COMPORTAMIENTO GASTOS'!E64,'[1]COMPORTAMIENTO GASTOS'!F64)</f>
        <v>3113509952</v>
      </c>
      <c r="D170" s="71">
        <f>+'[2]PROYECCIÓN GASTOS'!D64</f>
        <v>3998042981</v>
      </c>
      <c r="E170" s="71">
        <f>+'[2]PROYECCIÓN GASTOS'!E64</f>
        <v>4317886419.4799995</v>
      </c>
      <c r="F170" s="71">
        <f>+'[2]PROYECCIÓN GASTOS'!F64</f>
        <v>4490601876.2591991</v>
      </c>
      <c r="G170" s="71">
        <f>+'[2]PROYECCIÓN GASTOS'!G64</f>
        <v>4670225951.3095675</v>
      </c>
      <c r="H170" s="71">
        <f>+'[2]PROYECCIÓN GASTOS'!H64</f>
        <v>6000000000</v>
      </c>
      <c r="I170" s="71">
        <f>+'[2]PROYECCIÓN GASTOS'!I64</f>
        <v>6240000000</v>
      </c>
      <c r="J170" s="71">
        <f>+'[2]PROYECCIÓN GASTOS'!J64</f>
        <v>6489600000</v>
      </c>
      <c r="K170" s="71">
        <f>+'[2]PROYECCIÓN GASTOS'!K64</f>
        <v>6749184000</v>
      </c>
      <c r="L170" s="71">
        <f>+'[2]PROYECCIÓN GASTOS'!L64</f>
        <v>7019151360</v>
      </c>
      <c r="M170" s="71">
        <f>+'[2]PROYECCIÓN GASTOS'!M64</f>
        <v>7299917414.3999996</v>
      </c>
    </row>
    <row r="171" spans="1:13" ht="12.75" customHeight="1" x14ac:dyDescent="0.2">
      <c r="A171" s="69" t="s">
        <v>108</v>
      </c>
      <c r="B171" s="70">
        <v>865974624.79999995</v>
      </c>
      <c r="C171" s="71">
        <f>AVERAGE('[1]COMPORTAMIENTO GASTOS'!D65,'[1]COMPORTAMIENTO GASTOS'!E65,'[1]COMPORTAMIENTO GASTOS'!F65)</f>
        <v>882121224.66666663</v>
      </c>
      <c r="D171" s="71">
        <f>+'[2]PROYECCIÓN GASTOS'!D65</f>
        <v>0</v>
      </c>
      <c r="E171" s="71">
        <f>+'[2]PROYECCIÓN GASTOS'!E65</f>
        <v>0</v>
      </c>
      <c r="F171" s="71">
        <f>+'[2]PROYECCIÓN GASTOS'!F65</f>
        <v>0</v>
      </c>
      <c r="G171" s="71">
        <f>+'[2]PROYECCIÓN GASTOS'!G65</f>
        <v>2000000000</v>
      </c>
      <c r="H171" s="71">
        <f>+'[2]PROYECCIÓN GASTOS'!H65</f>
        <v>500000000</v>
      </c>
      <c r="I171" s="71">
        <f>+'[2]PROYECCIÓN GASTOS'!I65</f>
        <v>520000000</v>
      </c>
      <c r="J171" s="71">
        <f>+'[2]PROYECCIÓN GASTOS'!J65</f>
        <v>540800000</v>
      </c>
      <c r="K171" s="71">
        <f>+'[2]PROYECCIÓN GASTOS'!K65</f>
        <v>562432000</v>
      </c>
      <c r="L171" s="71">
        <f>+'[2]PROYECCIÓN GASTOS'!L65</f>
        <v>584929280</v>
      </c>
      <c r="M171" s="71">
        <f>+'[2]PROYECCIÓN GASTOS'!M65</f>
        <v>608326451.20000005</v>
      </c>
    </row>
    <row r="172" spans="1:13" ht="12.75" customHeight="1" x14ac:dyDescent="0.2">
      <c r="A172" s="69" t="s">
        <v>109</v>
      </c>
      <c r="B172" s="70">
        <v>1125486432.2</v>
      </c>
      <c r="C172" s="71">
        <f>AVERAGE('[1]COMPORTAMIENTO GASTOS'!D66,'[1]COMPORTAMIENTO GASTOS'!E66,'[1]COMPORTAMIENTO GASTOS'!F66)</f>
        <v>682982926.33333337</v>
      </c>
      <c r="D172" s="71">
        <f>+'[2]PROYECCIÓN GASTOS'!D66</f>
        <v>1167027786</v>
      </c>
      <c r="E172" s="71">
        <f>+'[2]PROYECCIÓN GASTOS'!E66</f>
        <v>1260390008.8800001</v>
      </c>
      <c r="F172" s="71">
        <f>+'[2]PROYECCIÓN GASTOS'!F66</f>
        <v>1310805609.2352002</v>
      </c>
      <c r="G172" s="71">
        <f>+'[2]PROYECCIÓN GASTOS'!G66</f>
        <v>1363237833.6046081</v>
      </c>
      <c r="H172" s="71">
        <f>+'[2]PROYECCIÓN GASTOS'!H66</f>
        <v>1417767346.9487925</v>
      </c>
      <c r="I172" s="71">
        <f>+'[2]PROYECCIÓN GASTOS'!I66</f>
        <v>1474478040.8267441</v>
      </c>
      <c r="J172" s="71">
        <f>+'[2]PROYECCIÓN GASTOS'!J66</f>
        <v>1533457162.4598138</v>
      </c>
      <c r="K172" s="71">
        <f>+'[2]PROYECCIÓN GASTOS'!K66</f>
        <v>1594795448.9582064</v>
      </c>
      <c r="L172" s="71">
        <f>+'[2]PROYECCIÓN GASTOS'!L66</f>
        <v>1658587266.9165347</v>
      </c>
      <c r="M172" s="71">
        <f>+'[2]PROYECCIÓN GASTOS'!M66</f>
        <v>1724930757.5931962</v>
      </c>
    </row>
    <row r="173" spans="1:13" ht="12.75" customHeight="1" x14ac:dyDescent="0.2">
      <c r="A173" s="69" t="s">
        <v>110</v>
      </c>
      <c r="B173" s="70">
        <v>2820296.4</v>
      </c>
      <c r="C173" s="71">
        <f>AVERAGE('[2]COMPORTAMIENTO GASTOS'!C66:E66)</f>
        <v>0</v>
      </c>
      <c r="D173" s="71">
        <f>+'[2]PROYECCIÓN GASTOS'!D67</f>
        <v>0</v>
      </c>
      <c r="E173" s="71">
        <f>+'[2]PROYECCIÓN GASTOS'!E67</f>
        <v>0</v>
      </c>
      <c r="F173" s="71">
        <f>+'[2]PROYECCIÓN GASTOS'!F67</f>
        <v>0</v>
      </c>
      <c r="G173" s="71">
        <f>+'[2]PROYECCIÓN GASTOS'!G67</f>
        <v>1500000000</v>
      </c>
      <c r="H173" s="71">
        <f>+'[2]PROYECCIÓN GASTOS'!H67</f>
        <v>1560000000</v>
      </c>
      <c r="I173" s="71">
        <f>+'[2]PROYECCIÓN GASTOS'!I67</f>
        <v>1622400000</v>
      </c>
      <c r="J173" s="71">
        <f>+'[2]PROYECCIÓN GASTOS'!J67</f>
        <v>1687296000</v>
      </c>
      <c r="K173" s="71">
        <f>+'[2]PROYECCIÓN GASTOS'!K67</f>
        <v>1754787840</v>
      </c>
      <c r="L173" s="71">
        <f>+'[2]PROYECCIÓN GASTOS'!L67</f>
        <v>1824979353.5999999</v>
      </c>
      <c r="M173" s="71">
        <f>+'[2]PROYECCIÓN GASTOS'!M67</f>
        <v>1897978527.744</v>
      </c>
    </row>
    <row r="174" spans="1:13" ht="12.75" customHeight="1" x14ac:dyDescent="0.2">
      <c r="A174" s="69" t="s">
        <v>111</v>
      </c>
      <c r="B174" s="70">
        <v>566821096.20000005</v>
      </c>
      <c r="C174" s="71">
        <f>AVERAGE('[1]COMPORTAMIENTO GASTOS'!D68,'[1]COMPORTAMIENTO GASTOS'!E68,'[1]COMPORTAMIENTO GASTOS'!F68)</f>
        <v>769222675</v>
      </c>
      <c r="D174" s="71">
        <f>+'[2]PROYECCIÓN GASTOS'!D68</f>
        <v>1182006493</v>
      </c>
      <c r="E174" s="71">
        <f>+'[2]PROYECCIÓN GASTOS'!E68</f>
        <v>1276567012.4400001</v>
      </c>
      <c r="F174" s="71">
        <f>+'[2]PROYECCIÓN GASTOS'!F68</f>
        <v>1327629692.9376001</v>
      </c>
      <c r="G174" s="71">
        <f>+'[2]PROYECCIÓN GASTOS'!G68</f>
        <v>1380734880.6551042</v>
      </c>
      <c r="H174" s="71">
        <f>+'[2]PROYECCIÓN GASTOS'!H68</f>
        <v>1435964275.8813083</v>
      </c>
      <c r="I174" s="71">
        <f>+'[2]PROYECCIÓN GASTOS'!I68</f>
        <v>1493402846.9165606</v>
      </c>
      <c r="J174" s="71">
        <f>+'[2]PROYECCIÓN GASTOS'!J68</f>
        <v>1553138960.7932231</v>
      </c>
      <c r="K174" s="71">
        <f>+'[2]PROYECCIÓN GASTOS'!K68</f>
        <v>1615264519.224952</v>
      </c>
      <c r="L174" s="71">
        <f>+'[2]PROYECCIÓN GASTOS'!L68</f>
        <v>1679875099.9939501</v>
      </c>
      <c r="M174" s="71">
        <f>+'[2]PROYECCIÓN GASTOS'!M68</f>
        <v>1747070103.9937081</v>
      </c>
    </row>
    <row r="175" spans="1:13" ht="12.75" customHeight="1" x14ac:dyDescent="0.2">
      <c r="A175" s="69" t="s">
        <v>112</v>
      </c>
      <c r="B175" s="70">
        <v>1264377285.2</v>
      </c>
      <c r="C175" s="71">
        <f>AVERAGE('[1]COMPORTAMIENTO GASTOS'!D69,'[1]COMPORTAMIENTO GASTOS'!E69,'[1]COMPORTAMIENTO GASTOS'!F69)</f>
        <v>990419995</v>
      </c>
      <c r="D175" s="71">
        <f>+'[2]PROYECCIÓN GASTOS'!D69</f>
        <v>675053979</v>
      </c>
      <c r="E175" s="71">
        <f>+'[2]PROYECCIÓN GASTOS'!E69</f>
        <v>729058297.32000005</v>
      </c>
      <c r="F175" s="71">
        <f>+'[2]PROYECCIÓN GASTOS'!F69</f>
        <v>758220629.21280003</v>
      </c>
      <c r="G175" s="71">
        <f>+'[2]PROYECCIÓN GASTOS'!G69</f>
        <v>788549454.38131201</v>
      </c>
      <c r="H175" s="71">
        <f>+'[2]PROYECCIÓN GASTOS'!H69</f>
        <v>1200000000</v>
      </c>
      <c r="I175" s="71">
        <f>+'[2]PROYECCIÓN GASTOS'!I69</f>
        <v>1248000000</v>
      </c>
      <c r="J175" s="71">
        <f>+'[2]PROYECCIÓN GASTOS'!J69</f>
        <v>1297920000</v>
      </c>
      <c r="K175" s="71">
        <f>+'[2]PROYECCIÓN GASTOS'!K69</f>
        <v>1349836800</v>
      </c>
      <c r="L175" s="71">
        <f>+'[2]PROYECCIÓN GASTOS'!L69</f>
        <v>1403830272</v>
      </c>
      <c r="M175" s="71">
        <f>+'[2]PROYECCIÓN GASTOS'!M69</f>
        <v>1459983482.8800001</v>
      </c>
    </row>
    <row r="176" spans="1:13" ht="12.75" customHeight="1" x14ac:dyDescent="0.2">
      <c r="A176" s="69" t="s">
        <v>113</v>
      </c>
      <c r="B176" s="70">
        <v>0</v>
      </c>
      <c r="C176" s="71">
        <v>0</v>
      </c>
      <c r="D176" s="71">
        <f>+'[2]PROYECCIÓN GASTOS'!D70</f>
        <v>200730000</v>
      </c>
      <c r="E176" s="71">
        <f>+'[2]PROYECCIÓN GASTOS'!E70</f>
        <v>216788400</v>
      </c>
      <c r="F176" s="71">
        <f>+'[2]PROYECCIÓN GASTOS'!F70</f>
        <v>225459936</v>
      </c>
      <c r="G176" s="71">
        <f>+'[2]PROYECCIÓN GASTOS'!G70</f>
        <v>234478333.44</v>
      </c>
      <c r="H176" s="71">
        <f>+'[2]PROYECCIÓN GASTOS'!H70</f>
        <v>243857466.77759999</v>
      </c>
      <c r="I176" s="71">
        <f>+'[2]PROYECCIÓN GASTOS'!I70</f>
        <v>253611765.448704</v>
      </c>
      <c r="J176" s="71">
        <f>+'[2]PROYECCIÓN GASTOS'!J70</f>
        <v>263756236.06665218</v>
      </c>
      <c r="K176" s="71">
        <f>+'[2]PROYECCIÓN GASTOS'!K70</f>
        <v>274306485.50931829</v>
      </c>
      <c r="L176" s="71">
        <f>+'[2]PROYECCIÓN GASTOS'!L70</f>
        <v>285278744.92969102</v>
      </c>
      <c r="M176" s="71">
        <f>+'[2]PROYECCIÓN GASTOS'!M70</f>
        <v>296689894.72687864</v>
      </c>
    </row>
    <row r="177" spans="1:14" ht="12.75" customHeight="1" x14ac:dyDescent="0.2">
      <c r="A177" s="64" t="s">
        <v>114</v>
      </c>
      <c r="B177" s="65">
        <f>SUM(B178:B179)</f>
        <v>216637552</v>
      </c>
      <c r="C177" s="65">
        <f t="shared" ref="C177:G177" si="68">SUM(C178:C179)</f>
        <v>0</v>
      </c>
      <c r="D177" s="65">
        <f t="shared" si="68"/>
        <v>1835317442.026619</v>
      </c>
      <c r="E177" s="65">
        <f t="shared" si="68"/>
        <v>5287978245.640667</v>
      </c>
      <c r="F177" s="65">
        <f t="shared" si="68"/>
        <v>5262423234.5739079</v>
      </c>
      <c r="G177" s="65">
        <f t="shared" si="68"/>
        <v>2322536791.4459233</v>
      </c>
      <c r="H177" s="65">
        <f>SUM(H178:H179)</f>
        <v>5598283898.9494476</v>
      </c>
      <c r="I177" s="65">
        <f t="shared" ref="I177:L177" si="69">SUM(I178:I179)</f>
        <v>9200725511.65271</v>
      </c>
      <c r="J177" s="65">
        <f t="shared" si="69"/>
        <v>13220279115.107544</v>
      </c>
      <c r="K177" s="65">
        <f t="shared" si="69"/>
        <v>17695470335.043594</v>
      </c>
      <c r="L177" s="65">
        <f t="shared" si="69"/>
        <v>23368113113.907501</v>
      </c>
      <c r="M177" s="65">
        <f>SUM(M178:M179)</f>
        <v>31583581026.866829</v>
      </c>
    </row>
    <row r="178" spans="1:14" ht="28" customHeight="1" x14ac:dyDescent="0.2">
      <c r="A178" s="75" t="s">
        <v>115</v>
      </c>
      <c r="B178" s="70">
        <v>216637552</v>
      </c>
      <c r="C178" s="71">
        <f>AVERAGE('[2]COMPORTAMIENTO GASTOS'!C71:E71)</f>
        <v>0</v>
      </c>
      <c r="D178" s="71">
        <f>+'[2]PROYECCIÓN GASTOS'!D72</f>
        <v>1635331098</v>
      </c>
      <c r="E178" s="71">
        <f>+'[2]PROYECCIÓN GASTOS'!E72</f>
        <v>1766157585.8399999</v>
      </c>
      <c r="F178" s="71">
        <f>+'[2]PROYECCIÓN GASTOS'!F72</f>
        <v>1836803889.2735999</v>
      </c>
      <c r="G178" s="71">
        <f>+'[2]PROYECCIÓN GASTOS'!G72</f>
        <v>1910276044.8445439</v>
      </c>
      <c r="H178" s="71">
        <f>+'[2]PROYECCIÓN GASTOS'!H72</f>
        <v>4000000000</v>
      </c>
      <c r="I178" s="71">
        <f>+'[2]PROYECCIÓN GASTOS'!I72</f>
        <v>4160000000</v>
      </c>
      <c r="J178" s="71">
        <f>+'[2]PROYECCIÓN GASTOS'!J72</f>
        <v>4326400000</v>
      </c>
      <c r="K178" s="71">
        <f>+'[2]PROYECCIÓN GASTOS'!K72</f>
        <v>4499456000</v>
      </c>
      <c r="L178" s="71">
        <f>+'[2]PROYECCIÓN GASTOS'!L72</f>
        <v>10679434240</v>
      </c>
      <c r="M178" s="71">
        <f>+'[2]PROYECCIÓN GASTOS'!M72</f>
        <v>16106611609.6</v>
      </c>
    </row>
    <row r="179" spans="1:14" s="79" customFormat="1" ht="58" customHeight="1" x14ac:dyDescent="0.2">
      <c r="A179" s="76" t="s">
        <v>116</v>
      </c>
      <c r="B179" s="77"/>
      <c r="C179" s="78"/>
      <c r="D179" s="78">
        <v>199986344.02661896</v>
      </c>
      <c r="E179" s="78">
        <v>3521820659.8006668</v>
      </c>
      <c r="F179" s="78">
        <v>3425619345.3003082</v>
      </c>
      <c r="G179" s="78">
        <v>412260746.60137939</v>
      </c>
      <c r="H179" s="78">
        <v>1598283898.9494476</v>
      </c>
      <c r="I179" s="78">
        <v>5040725511.65271</v>
      </c>
      <c r="J179" s="78">
        <v>8893879115.1075439</v>
      </c>
      <c r="K179" s="78">
        <v>13196014335.043594</v>
      </c>
      <c r="L179" s="78">
        <v>12688678873.907501</v>
      </c>
      <c r="M179" s="78">
        <v>15476969417.26683</v>
      </c>
    </row>
    <row r="180" spans="1:14" ht="12.75" customHeight="1" x14ac:dyDescent="0.2">
      <c r="A180" s="80" t="s">
        <v>117</v>
      </c>
      <c r="B180" s="73">
        <v>12048630036.799999</v>
      </c>
      <c r="C180" s="74">
        <v>13583758069</v>
      </c>
      <c r="D180" s="74">
        <v>10000000000</v>
      </c>
      <c r="E180" s="74">
        <f t="shared" ref="E180:M180" si="70">SUM(E181:E181)</f>
        <v>0</v>
      </c>
      <c r="F180" s="74">
        <f t="shared" si="70"/>
        <v>0</v>
      </c>
      <c r="G180" s="74">
        <f t="shared" si="70"/>
        <v>0</v>
      </c>
      <c r="H180" s="74">
        <f t="shared" si="70"/>
        <v>0</v>
      </c>
      <c r="I180" s="74">
        <f t="shared" si="70"/>
        <v>0</v>
      </c>
      <c r="J180" s="74">
        <f t="shared" si="70"/>
        <v>0</v>
      </c>
      <c r="K180" s="74">
        <f t="shared" si="70"/>
        <v>0</v>
      </c>
      <c r="L180" s="74">
        <f t="shared" si="70"/>
        <v>0</v>
      </c>
      <c r="M180" s="74">
        <f t="shared" si="70"/>
        <v>0</v>
      </c>
    </row>
    <row r="181" spans="1:14" ht="46" customHeight="1" x14ac:dyDescent="0.2">
      <c r="A181" s="75" t="s">
        <v>118</v>
      </c>
      <c r="B181" s="70"/>
      <c r="C181" s="70"/>
      <c r="D181" s="70"/>
      <c r="E181" s="70">
        <v>0</v>
      </c>
      <c r="F181" s="70">
        <v>0</v>
      </c>
      <c r="G181" s="70">
        <v>0</v>
      </c>
      <c r="H181" s="70">
        <v>0</v>
      </c>
      <c r="I181" s="70">
        <v>0</v>
      </c>
      <c r="J181" s="70">
        <v>0</v>
      </c>
      <c r="K181" s="70">
        <v>0</v>
      </c>
      <c r="L181" s="70">
        <v>0</v>
      </c>
      <c r="M181" s="70">
        <v>0</v>
      </c>
    </row>
    <row r="182" spans="1:14" ht="27" customHeight="1" x14ac:dyDescent="0.2">
      <c r="A182" s="81" t="s">
        <v>119</v>
      </c>
      <c r="B182" s="82">
        <f>B180+B114</f>
        <v>60528413386.853989</v>
      </c>
      <c r="C182" s="82">
        <f>C180+C114</f>
        <v>61475134882.089996</v>
      </c>
      <c r="D182" s="82">
        <f>D180+D114</f>
        <v>66281957657.813286</v>
      </c>
      <c r="E182" s="82">
        <f t="shared" ref="E182:M182" si="71">E180+E114</f>
        <v>71381587542.618805</v>
      </c>
      <c r="F182" s="82">
        <f t="shared" si="71"/>
        <v>76799776903.431183</v>
      </c>
      <c r="G182" s="82">
        <f t="shared" si="71"/>
        <v>82651421413.108536</v>
      </c>
      <c r="H182" s="82">
        <f t="shared" si="71"/>
        <v>88971197483.560074</v>
      </c>
      <c r="I182" s="82">
        <f t="shared" si="71"/>
        <v>95796555639.647751</v>
      </c>
      <c r="J182" s="82">
        <f>J180+J114</f>
        <v>103167942448.2224</v>
      </c>
      <c r="K182" s="82">
        <f t="shared" si="71"/>
        <v>111129040201.48305</v>
      </c>
      <c r="L182" s="82">
        <f t="shared" si="71"/>
        <v>119727025775.00453</v>
      </c>
      <c r="M182" s="82">
        <f t="shared" si="71"/>
        <v>129012850194.40771</v>
      </c>
    </row>
    <row r="183" spans="1:14" ht="12.75" customHeight="1" x14ac:dyDescent="0.2">
      <c r="B183" s="83"/>
      <c r="C183" s="84"/>
      <c r="D183" s="85" t="e">
        <f>+D116+D140+D176+D180+#REF!+#REF!</f>
        <v>#REF!</v>
      </c>
      <c r="E183" s="85" t="e">
        <f>+E116+E140+E176+E180+#REF!+#REF!</f>
        <v>#REF!</v>
      </c>
      <c r="F183" s="85" t="e">
        <f>+F116+F140+F176+F180+#REF!+#REF!</f>
        <v>#REF!</v>
      </c>
      <c r="G183" s="85" t="e">
        <f>+G116+G140+G176+G180+#REF!+#REF!</f>
        <v>#REF!</v>
      </c>
      <c r="H183" s="85" t="e">
        <f>+H116+H140+H176+H180+#REF!+#REF!</f>
        <v>#REF!</v>
      </c>
      <c r="I183" s="85" t="e">
        <f>+I116+I140+I176+I180+#REF!+#REF!</f>
        <v>#REF!</v>
      </c>
      <c r="J183" s="26"/>
      <c r="K183" s="26"/>
      <c r="L183" s="26"/>
      <c r="M183" s="26"/>
    </row>
    <row r="184" spans="1:14" ht="12.75" customHeight="1" x14ac:dyDescent="0.2">
      <c r="B184" s="83"/>
      <c r="C184" s="85"/>
      <c r="D184" s="85"/>
      <c r="E184" s="85"/>
      <c r="F184" s="85"/>
      <c r="G184" s="85"/>
      <c r="H184" s="85"/>
      <c r="I184" s="85"/>
      <c r="J184" s="26"/>
      <c r="K184" s="26"/>
      <c r="L184" s="26"/>
      <c r="M184" s="26"/>
    </row>
    <row r="185" spans="1:14" ht="12.75" customHeight="1" x14ac:dyDescent="0.2">
      <c r="A185" s="86"/>
      <c r="B185" s="87"/>
      <c r="C185" s="85"/>
      <c r="D185" s="85"/>
      <c r="E185" s="85"/>
      <c r="F185" s="85"/>
      <c r="G185" s="85"/>
      <c r="H185" s="85"/>
      <c r="I185" s="85"/>
      <c r="J185" s="26"/>
      <c r="K185" s="26"/>
      <c r="L185" s="26"/>
      <c r="M185" s="26"/>
    </row>
    <row r="186" spans="1:14" ht="36" customHeight="1" x14ac:dyDescent="0.2">
      <c r="A186" s="26"/>
      <c r="B186" s="10" t="s">
        <v>5</v>
      </c>
      <c r="C186" s="10" t="s">
        <v>120</v>
      </c>
      <c r="D186" s="11">
        <v>2022</v>
      </c>
      <c r="E186" s="11">
        <v>2023</v>
      </c>
      <c r="F186" s="11">
        <v>2024</v>
      </c>
      <c r="G186" s="11">
        <v>2025</v>
      </c>
      <c r="H186" s="11">
        <v>2026</v>
      </c>
      <c r="I186" s="11">
        <v>2027</v>
      </c>
      <c r="J186" s="11">
        <v>2028</v>
      </c>
      <c r="K186" s="11">
        <v>2029</v>
      </c>
      <c r="L186" s="11">
        <v>2030</v>
      </c>
      <c r="M186" s="11">
        <v>2031</v>
      </c>
    </row>
    <row r="187" spans="1:14" ht="46.5" customHeight="1" x14ac:dyDescent="0.2">
      <c r="A187" s="88" t="s">
        <v>121</v>
      </c>
      <c r="B187" s="89">
        <f>B40-B182</f>
        <v>21012854012.516006</v>
      </c>
      <c r="C187" s="89">
        <f t="shared" ref="C187" si="72">C40-C182</f>
        <v>29186220720.056671</v>
      </c>
      <c r="D187" s="89">
        <f>D40-D182</f>
        <v>26495699413.290718</v>
      </c>
      <c r="E187" s="89">
        <f>E40-E182</f>
        <v>31004635695.544739</v>
      </c>
      <c r="F187" s="89">
        <f t="shared" ref="F187:K187" si="73">F40-F182</f>
        <v>33485006551.188293</v>
      </c>
      <c r="G187" s="89">
        <f t="shared" si="73"/>
        <v>36163807075.283356</v>
      </c>
      <c r="H187" s="89">
        <f t="shared" si="73"/>
        <v>39056911641.306046</v>
      </c>
      <c r="I187" s="89">
        <f t="shared" si="73"/>
        <v>42181464572.610489</v>
      </c>
      <c r="J187" s="89">
        <f t="shared" si="73"/>
        <v>45555981738.419357</v>
      </c>
      <c r="K187" s="89">
        <f t="shared" si="73"/>
        <v>49200460277.492874</v>
      </c>
      <c r="L187" s="89">
        <f>L40-L182</f>
        <v>53136497099.692307</v>
      </c>
      <c r="M187" s="89">
        <f>M40-M182</f>
        <v>57387416867.667725</v>
      </c>
    </row>
    <row r="188" spans="1:14" ht="46.5" customHeight="1" x14ac:dyDescent="0.2">
      <c r="A188" s="88" t="s">
        <v>122</v>
      </c>
      <c r="B188" s="89">
        <f>B110-B182</f>
        <v>-8194264555.205986</v>
      </c>
      <c r="C188" s="89">
        <f t="shared" ref="C188" si="74">C110-C182</f>
        <v>-6491624952.5199966</v>
      </c>
      <c r="D188" s="89">
        <f>D110-D182</f>
        <v>0</v>
      </c>
      <c r="E188" s="89">
        <f t="shared" ref="E188:K188" si="75">E110-E182</f>
        <v>0</v>
      </c>
      <c r="F188" s="89">
        <f t="shared" si="75"/>
        <v>0</v>
      </c>
      <c r="G188" s="89">
        <f t="shared" si="75"/>
        <v>0</v>
      </c>
      <c r="H188" s="90">
        <f t="shared" si="75"/>
        <v>0</v>
      </c>
      <c r="I188" s="89">
        <f t="shared" si="75"/>
        <v>0</v>
      </c>
      <c r="J188" s="89">
        <f t="shared" si="75"/>
        <v>0</v>
      </c>
      <c r="K188" s="89">
        <f t="shared" si="75"/>
        <v>0</v>
      </c>
      <c r="L188" s="89">
        <f>L110-L182</f>
        <v>0</v>
      </c>
      <c r="M188" s="89">
        <f>M110-M182</f>
        <v>0</v>
      </c>
    </row>
    <row r="189" spans="1:14" ht="46.5" customHeight="1" x14ac:dyDescent="0.2">
      <c r="A189" s="88" t="s">
        <v>123</v>
      </c>
      <c r="B189" s="89">
        <f>(B10-(B182-B180))</f>
        <v>6481695699.7120056</v>
      </c>
      <c r="C189" s="89">
        <f>(C10-(C182-C180))</f>
        <v>4744868989.5766678</v>
      </c>
      <c r="D189" s="89">
        <f>(D10-(D182-D180))</f>
        <v>10244616033.686714</v>
      </c>
      <c r="E189" s="89"/>
      <c r="F189" s="89"/>
      <c r="G189" s="89"/>
      <c r="H189" s="89"/>
      <c r="I189" s="89"/>
      <c r="J189" s="89"/>
      <c r="K189" s="89"/>
      <c r="L189" s="89"/>
      <c r="M189" s="89"/>
    </row>
    <row r="190" spans="1:14" ht="46.5" customHeight="1" x14ac:dyDescent="0.2">
      <c r="A190" s="88" t="s">
        <v>124</v>
      </c>
      <c r="B190" s="89">
        <f>B82-(B182-B180)</f>
        <v>-24446975719.775982</v>
      </c>
      <c r="C190" s="89">
        <f t="shared" ref="C190:D190" si="76">C82-(C182-C180)</f>
        <v>-21827766754.999996</v>
      </c>
      <c r="D190" s="89">
        <f t="shared" si="76"/>
        <v>-18732455924.274353</v>
      </c>
      <c r="E190" s="89"/>
      <c r="F190" s="89"/>
      <c r="G190" s="89"/>
      <c r="H190" s="90"/>
      <c r="I190" s="89"/>
      <c r="J190" s="89"/>
      <c r="K190" s="89"/>
      <c r="L190" s="89"/>
      <c r="M190" s="89"/>
    </row>
    <row r="191" spans="1:14" ht="12.75" customHeight="1" x14ac:dyDescent="0.2">
      <c r="A191" s="26"/>
      <c r="B191" s="30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1:14" ht="20.25" customHeight="1" x14ac:dyDescent="0.2">
      <c r="A192" s="123" t="s">
        <v>125</v>
      </c>
      <c r="B192" s="124"/>
      <c r="C192" s="91"/>
      <c r="D192" s="92">
        <v>2022</v>
      </c>
      <c r="E192" s="92">
        <v>2023</v>
      </c>
      <c r="F192" s="92">
        <v>2024</v>
      </c>
      <c r="G192" s="92">
        <v>2025</v>
      </c>
      <c r="H192" s="92">
        <v>2026</v>
      </c>
      <c r="I192" s="92">
        <v>2027</v>
      </c>
      <c r="J192" s="92">
        <v>2028</v>
      </c>
      <c r="K192" s="92">
        <v>2029</v>
      </c>
      <c r="L192" s="92">
        <v>2030</v>
      </c>
      <c r="M192" s="92">
        <v>2031</v>
      </c>
      <c r="N192" s="93"/>
    </row>
    <row r="193" spans="1:16" ht="31" customHeight="1" x14ac:dyDescent="0.2">
      <c r="A193" s="94" t="s">
        <v>126</v>
      </c>
      <c r="B193" s="94" t="s">
        <v>127</v>
      </c>
      <c r="C193" s="94"/>
      <c r="D193" s="95">
        <f>SUM(D194:D194)</f>
        <v>0</v>
      </c>
      <c r="E193" s="95">
        <f t="shared" ref="E193:G195" si="77">SUM(E194:E194)</f>
        <v>0</v>
      </c>
      <c r="F193" s="95">
        <f t="shared" si="77"/>
        <v>0</v>
      </c>
      <c r="G193" s="95">
        <f t="shared" si="77"/>
        <v>0</v>
      </c>
      <c r="H193" s="95">
        <f>SUM(H194:H194)</f>
        <v>0</v>
      </c>
      <c r="I193" s="95">
        <f t="shared" ref="I193:K195" si="78">SUM(I194:I194)</f>
        <v>0</v>
      </c>
      <c r="J193" s="95">
        <f t="shared" si="78"/>
        <v>0</v>
      </c>
      <c r="K193" s="95">
        <f t="shared" si="78"/>
        <v>0</v>
      </c>
      <c r="L193" s="95">
        <f>SUM(L194:L194)</f>
        <v>0</v>
      </c>
      <c r="M193" s="95">
        <f t="shared" ref="M193:M195" si="79">SUM(M194:M194)</f>
        <v>0</v>
      </c>
      <c r="N193" s="93"/>
    </row>
    <row r="194" spans="1:16" ht="20" customHeight="1" x14ac:dyDescent="0.2">
      <c r="A194" s="96" t="s">
        <v>128</v>
      </c>
      <c r="B194" s="97">
        <f>SUM(C194:M194)</f>
        <v>0</v>
      </c>
      <c r="C194" s="96"/>
      <c r="D194" s="98">
        <f>+D188</f>
        <v>0</v>
      </c>
      <c r="E194" s="98">
        <f t="shared" ref="E194:M194" si="80">+E188</f>
        <v>0</v>
      </c>
      <c r="F194" s="98">
        <f t="shared" si="80"/>
        <v>0</v>
      </c>
      <c r="G194" s="98">
        <f t="shared" si="80"/>
        <v>0</v>
      </c>
      <c r="H194" s="98">
        <f t="shared" si="80"/>
        <v>0</v>
      </c>
      <c r="I194" s="98">
        <f t="shared" si="80"/>
        <v>0</v>
      </c>
      <c r="J194" s="98">
        <f t="shared" si="80"/>
        <v>0</v>
      </c>
      <c r="K194" s="98">
        <f t="shared" si="80"/>
        <v>0</v>
      </c>
      <c r="L194" s="98">
        <f t="shared" si="80"/>
        <v>0</v>
      </c>
      <c r="M194" s="98">
        <f t="shared" si="80"/>
        <v>0</v>
      </c>
      <c r="N194" s="93"/>
    </row>
    <row r="195" spans="1:16" ht="31" customHeight="1" x14ac:dyDescent="0.2">
      <c r="A195" s="94" t="s">
        <v>129</v>
      </c>
      <c r="B195" s="94"/>
      <c r="C195" s="94"/>
      <c r="D195" s="95">
        <f>SUM(D196:D196)</f>
        <v>0</v>
      </c>
      <c r="E195" s="95">
        <f t="shared" si="77"/>
        <v>33630500000</v>
      </c>
      <c r="F195" s="95">
        <f t="shared" si="77"/>
        <v>1000000000</v>
      </c>
      <c r="G195" s="95">
        <f t="shared" si="77"/>
        <v>1000000000</v>
      </c>
      <c r="H195" s="95">
        <f>SUM(H196:H196)</f>
        <v>1000000000</v>
      </c>
      <c r="I195" s="95">
        <f t="shared" si="78"/>
        <v>7000000000</v>
      </c>
      <c r="J195" s="95">
        <f t="shared" si="78"/>
        <v>7000000000</v>
      </c>
      <c r="K195" s="95">
        <f t="shared" si="78"/>
        <v>8609192157</v>
      </c>
      <c r="L195" s="95">
        <f>SUM(L196:L196)</f>
        <v>10000000000</v>
      </c>
      <c r="M195" s="95">
        <f t="shared" si="79"/>
        <v>10000000000</v>
      </c>
      <c r="N195" s="99">
        <f>SUM(D195:M195)</f>
        <v>79239692157</v>
      </c>
    </row>
    <row r="196" spans="1:16" ht="20" customHeight="1" x14ac:dyDescent="0.2">
      <c r="A196" s="96" t="s">
        <v>130</v>
      </c>
      <c r="B196" s="100">
        <f>SUM(C196:M196)</f>
        <v>79239692157</v>
      </c>
      <c r="C196" s="96"/>
      <c r="D196" s="98">
        <v>0</v>
      </c>
      <c r="E196" s="98">
        <f>28000000000+5630500000</f>
        <v>33630500000</v>
      </c>
      <c r="F196" s="98">
        <v>1000000000</v>
      </c>
      <c r="G196" s="98">
        <v>1000000000</v>
      </c>
      <c r="H196" s="98">
        <v>1000000000</v>
      </c>
      <c r="I196" s="98">
        <v>7000000000</v>
      </c>
      <c r="J196" s="98">
        <v>7000000000</v>
      </c>
      <c r="K196" s="98">
        <v>8609192157</v>
      </c>
      <c r="L196" s="98">
        <v>10000000000</v>
      </c>
      <c r="M196" s="98">
        <v>10000000000</v>
      </c>
      <c r="N196" s="93"/>
    </row>
    <row r="197" spans="1:16" ht="12.75" customHeight="1" x14ac:dyDescent="0.2">
      <c r="A197" s="94" t="s">
        <v>131</v>
      </c>
      <c r="B197" s="94"/>
      <c r="C197" s="94"/>
      <c r="D197" s="95">
        <f>SUM(D198:D198)</f>
        <v>0</v>
      </c>
      <c r="E197" s="95">
        <f>SUM(E198:E198)</f>
        <v>2000000000</v>
      </c>
      <c r="F197" s="95">
        <f t="shared" ref="F197:M197" si="81">SUM(F198:F198)</f>
        <v>1500000000</v>
      </c>
      <c r="G197" s="95">
        <f t="shared" si="81"/>
        <v>2000000000</v>
      </c>
      <c r="H197" s="95">
        <f t="shared" si="81"/>
        <v>0</v>
      </c>
      <c r="I197" s="95">
        <f t="shared" si="81"/>
        <v>0</v>
      </c>
      <c r="J197" s="95">
        <f t="shared" si="81"/>
        <v>0</v>
      </c>
      <c r="K197" s="95">
        <f t="shared" si="81"/>
        <v>0</v>
      </c>
      <c r="L197" s="95">
        <f t="shared" si="81"/>
        <v>0</v>
      </c>
      <c r="M197" s="95">
        <f t="shared" si="81"/>
        <v>3000000000</v>
      </c>
      <c r="N197" s="93"/>
    </row>
    <row r="198" spans="1:16" ht="30" customHeight="1" x14ac:dyDescent="0.2">
      <c r="A198" s="96" t="s">
        <v>132</v>
      </c>
      <c r="B198" s="100">
        <f>SUM(C198:M198)</f>
        <v>8500000000</v>
      </c>
      <c r="C198" s="96"/>
      <c r="D198" s="98"/>
      <c r="E198" s="98">
        <v>2000000000</v>
      </c>
      <c r="F198" s="98">
        <v>1500000000</v>
      </c>
      <c r="G198" s="98">
        <v>2000000000</v>
      </c>
      <c r="H198" s="98"/>
      <c r="I198" s="98"/>
      <c r="J198" s="61"/>
      <c r="K198" s="61"/>
      <c r="L198" s="61"/>
      <c r="M198" s="101">
        <v>3000000000</v>
      </c>
      <c r="N198" s="93"/>
    </row>
    <row r="199" spans="1:16" ht="30" customHeight="1" x14ac:dyDescent="0.2">
      <c r="A199" s="102" t="s">
        <v>133</v>
      </c>
      <c r="B199" s="102"/>
      <c r="C199" s="102"/>
      <c r="D199" s="103">
        <f>+D195+D197+D193</f>
        <v>0</v>
      </c>
      <c r="E199" s="103">
        <f t="shared" ref="E199:M199" si="82">+E195+E197+E193</f>
        <v>35630500000</v>
      </c>
      <c r="F199" s="103">
        <f t="shared" si="82"/>
        <v>2500000000</v>
      </c>
      <c r="G199" s="103">
        <f t="shared" si="82"/>
        <v>3000000000</v>
      </c>
      <c r="H199" s="103">
        <f t="shared" si="82"/>
        <v>1000000000</v>
      </c>
      <c r="I199" s="103">
        <f t="shared" si="82"/>
        <v>7000000000</v>
      </c>
      <c r="J199" s="103">
        <f t="shared" si="82"/>
        <v>7000000000</v>
      </c>
      <c r="K199" s="103">
        <f t="shared" si="82"/>
        <v>8609192157</v>
      </c>
      <c r="L199" s="103">
        <f t="shared" si="82"/>
        <v>10000000000</v>
      </c>
      <c r="M199" s="103">
        <f t="shared" si="82"/>
        <v>13000000000</v>
      </c>
      <c r="N199" s="93"/>
    </row>
    <row r="200" spans="1:16" ht="20" customHeight="1" x14ac:dyDescent="0.2">
      <c r="A200" s="104" t="s">
        <v>134</v>
      </c>
      <c r="B200" s="105" t="s">
        <v>127</v>
      </c>
      <c r="C200" s="106"/>
      <c r="D200" s="107">
        <v>2022</v>
      </c>
      <c r="E200" s="107">
        <v>2023</v>
      </c>
      <c r="F200" s="107">
        <v>2024</v>
      </c>
      <c r="G200" s="107">
        <v>2025</v>
      </c>
      <c r="H200" s="107">
        <v>2026</v>
      </c>
      <c r="I200" s="107">
        <v>2027</v>
      </c>
      <c r="J200" s="107">
        <v>2028</v>
      </c>
      <c r="K200" s="107">
        <v>2029</v>
      </c>
      <c r="L200" s="107">
        <v>2030</v>
      </c>
      <c r="M200" s="107">
        <v>2031</v>
      </c>
      <c r="N200" s="108" t="s">
        <v>135</v>
      </c>
    </row>
    <row r="201" spans="1:16" ht="34" customHeight="1" x14ac:dyDescent="0.2">
      <c r="A201" s="109" t="s">
        <v>136</v>
      </c>
      <c r="B201" s="110">
        <v>44103382912</v>
      </c>
      <c r="C201" s="111"/>
      <c r="D201" s="111">
        <f>D196</f>
        <v>0</v>
      </c>
      <c r="E201" s="111">
        <f t="shared" ref="E201:J201" si="83">E196</f>
        <v>33630500000</v>
      </c>
      <c r="F201" s="111">
        <f t="shared" si="83"/>
        <v>1000000000</v>
      </c>
      <c r="G201" s="111">
        <f t="shared" si="83"/>
        <v>1000000000</v>
      </c>
      <c r="H201" s="111">
        <f t="shared" si="83"/>
        <v>1000000000</v>
      </c>
      <c r="I201" s="111">
        <f t="shared" si="83"/>
        <v>7000000000</v>
      </c>
      <c r="J201" s="111">
        <f t="shared" si="83"/>
        <v>7000000000</v>
      </c>
      <c r="K201" s="111">
        <f>B201-SUM(D201:J201)</f>
        <v>-6527117088</v>
      </c>
      <c r="L201" s="111"/>
      <c r="M201" s="111"/>
      <c r="N201" s="112">
        <f>SUM(D201:M201)</f>
        <v>44103382912</v>
      </c>
      <c r="P201" s="113">
        <f>SUM(E201:J201)</f>
        <v>50630500000</v>
      </c>
    </row>
    <row r="202" spans="1:16" ht="34" customHeight="1" x14ac:dyDescent="0.2">
      <c r="A202" s="109" t="s">
        <v>137</v>
      </c>
      <c r="B202" s="109">
        <f>+B201</f>
        <v>44103382912</v>
      </c>
      <c r="C202" s="111"/>
      <c r="D202" s="111">
        <f>+B202-D201</f>
        <v>44103382912</v>
      </c>
      <c r="E202" s="111">
        <f>+D202-E201</f>
        <v>10472882912</v>
      </c>
      <c r="F202" s="111">
        <f t="shared" ref="F202:G202" si="84">+E202-F201</f>
        <v>9472882912</v>
      </c>
      <c r="G202" s="111">
        <f t="shared" si="84"/>
        <v>8472882912</v>
      </c>
      <c r="H202" s="111">
        <f>+G202-H201</f>
        <v>7472882912</v>
      </c>
      <c r="I202" s="111">
        <f t="shared" ref="I202" si="85">+H202-I201</f>
        <v>472882912</v>
      </c>
      <c r="J202" s="111">
        <f>+I202-J201</f>
        <v>-6527117088</v>
      </c>
      <c r="K202" s="111">
        <f>+J202-K201</f>
        <v>0</v>
      </c>
      <c r="L202" s="111">
        <f t="shared" ref="L202:M202" si="86">+K202-L201</f>
        <v>0</v>
      </c>
      <c r="M202" s="111">
        <f t="shared" si="86"/>
        <v>0</v>
      </c>
      <c r="N202" s="108"/>
    </row>
    <row r="203" spans="1:16" ht="30" customHeight="1" x14ac:dyDescent="0.2">
      <c r="A203" s="114" t="s">
        <v>138</v>
      </c>
      <c r="B203" s="115">
        <v>291235595</v>
      </c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08"/>
    </row>
    <row r="204" spans="1:16" ht="42" customHeight="1" x14ac:dyDescent="0.2">
      <c r="A204" s="109" t="s">
        <v>139</v>
      </c>
      <c r="B204" s="110">
        <v>20368223613</v>
      </c>
      <c r="C204" s="111"/>
      <c r="D204" s="111"/>
      <c r="E204" s="111"/>
      <c r="F204" s="111"/>
      <c r="G204" s="111"/>
      <c r="H204" s="111"/>
      <c r="I204" s="111"/>
      <c r="J204" s="111"/>
      <c r="K204" s="111">
        <f>K199-K201</f>
        <v>15136309245</v>
      </c>
      <c r="L204" s="111">
        <f>+L199</f>
        <v>10000000000</v>
      </c>
      <c r="M204" s="111">
        <f>M196</f>
        <v>10000000000</v>
      </c>
      <c r="N204" s="112">
        <f>SUM(D204:M204)</f>
        <v>35136309245</v>
      </c>
    </row>
    <row r="205" spans="1:16" ht="45" x14ac:dyDescent="0.2">
      <c r="A205" s="109" t="s">
        <v>140</v>
      </c>
      <c r="B205" s="110">
        <f>B202+B204+B203</f>
        <v>64762842120</v>
      </c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2"/>
    </row>
    <row r="206" spans="1:16" ht="30" customHeight="1" x14ac:dyDescent="0.2">
      <c r="A206" s="117" t="s">
        <v>141</v>
      </c>
      <c r="B206" s="115">
        <f>B198</f>
        <v>8500000000</v>
      </c>
      <c r="C206" s="116"/>
      <c r="D206" s="116">
        <f>+D198</f>
        <v>0</v>
      </c>
      <c r="E206" s="116">
        <f t="shared" ref="E206:M206" si="87">+E198</f>
        <v>2000000000</v>
      </c>
      <c r="F206" s="116">
        <f t="shared" si="87"/>
        <v>1500000000</v>
      </c>
      <c r="G206" s="116">
        <f t="shared" si="87"/>
        <v>2000000000</v>
      </c>
      <c r="H206" s="116">
        <f t="shared" si="87"/>
        <v>0</v>
      </c>
      <c r="I206" s="116">
        <f t="shared" si="87"/>
        <v>0</v>
      </c>
      <c r="J206" s="116">
        <f t="shared" si="87"/>
        <v>0</v>
      </c>
      <c r="K206" s="116">
        <f t="shared" si="87"/>
        <v>0</v>
      </c>
      <c r="L206" s="116">
        <f t="shared" si="87"/>
        <v>0</v>
      </c>
      <c r="M206" s="116">
        <f t="shared" si="87"/>
        <v>3000000000</v>
      </c>
      <c r="N206" s="112">
        <f>SUM(D206:M206)</f>
        <v>8500000000</v>
      </c>
    </row>
    <row r="207" spans="1:16" ht="12.75" customHeight="1" x14ac:dyDescent="0.2">
      <c r="A207" s="26"/>
      <c r="B207" s="118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</row>
    <row r="208" spans="1:16" ht="12.75" customHeight="1" x14ac:dyDescent="0.2">
      <c r="A208" s="26"/>
      <c r="B208" s="30"/>
      <c r="C208" s="26"/>
      <c r="D208" s="26"/>
      <c r="E208" s="26"/>
      <c r="F208" s="26"/>
      <c r="G208" s="26"/>
      <c r="H208" s="26"/>
      <c r="I208" s="28"/>
      <c r="J208" s="26"/>
      <c r="K208" s="26"/>
      <c r="L208" s="26"/>
      <c r="M208" s="26"/>
      <c r="N208" s="113"/>
    </row>
    <row r="209" spans="1:13" ht="12.75" customHeight="1" x14ac:dyDescent="0.2">
      <c r="A209" s="26"/>
      <c r="B209" s="30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</row>
    <row r="210" spans="1:13" ht="12.75" customHeight="1" x14ac:dyDescent="0.2">
      <c r="A210" s="26"/>
      <c r="B210" s="119"/>
      <c r="C210" s="26"/>
      <c r="D210" s="26"/>
      <c r="E210" s="51"/>
      <c r="F210" s="26"/>
      <c r="G210" s="26"/>
      <c r="H210" s="26"/>
      <c r="I210" s="26"/>
      <c r="J210" s="26"/>
      <c r="K210" s="26"/>
      <c r="L210" s="26"/>
      <c r="M210" s="26"/>
    </row>
    <row r="211" spans="1:13" ht="12.75" customHeight="1" x14ac:dyDescent="0.2">
      <c r="A211" s="26"/>
      <c r="B211" s="30"/>
      <c r="C211" s="26"/>
      <c r="D211" s="26"/>
      <c r="E211" s="51"/>
      <c r="F211" s="26"/>
      <c r="G211" s="26"/>
      <c r="H211" s="26"/>
      <c r="I211" s="26"/>
      <c r="J211" s="26"/>
      <c r="K211" s="26"/>
      <c r="L211" s="26"/>
      <c r="M211" s="26"/>
    </row>
    <row r="212" spans="1:13" ht="12.75" customHeight="1" x14ac:dyDescent="0.2">
      <c r="A212" s="26"/>
      <c r="B212" s="30"/>
      <c r="C212" s="26"/>
      <c r="D212" s="26"/>
      <c r="E212" s="51"/>
      <c r="F212" s="26"/>
      <c r="G212" s="26"/>
      <c r="H212" s="26"/>
      <c r="I212" s="26"/>
      <c r="J212" s="26"/>
      <c r="K212" s="26"/>
      <c r="L212" s="26"/>
      <c r="M212" s="26"/>
    </row>
    <row r="213" spans="1:13" ht="12.75" customHeight="1" x14ac:dyDescent="0.2">
      <c r="A213" s="26"/>
      <c r="B213" s="30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</row>
    <row r="214" spans="1:13" ht="12.75" customHeight="1" x14ac:dyDescent="0.2">
      <c r="A214" s="26"/>
      <c r="B214" s="30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</row>
    <row r="215" spans="1:13" ht="12.75" customHeight="1" x14ac:dyDescent="0.2">
      <c r="A215" s="26"/>
      <c r="B215" s="30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</row>
    <row r="216" spans="1:13" ht="12.75" customHeight="1" x14ac:dyDescent="0.2">
      <c r="A216" s="26"/>
      <c r="B216" s="30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</row>
    <row r="217" spans="1:13" ht="12.75" customHeight="1" x14ac:dyDescent="0.2">
      <c r="A217" s="26"/>
      <c r="B217" s="30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</row>
    <row r="218" spans="1:13" ht="12.75" customHeight="1" x14ac:dyDescent="0.2">
      <c r="A218" s="26"/>
      <c r="B218" s="30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</row>
    <row r="219" spans="1:13" ht="12.75" customHeight="1" x14ac:dyDescent="0.2">
      <c r="A219" s="26"/>
      <c r="B219" s="30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</row>
    <row r="220" spans="1:13" ht="12.75" customHeight="1" x14ac:dyDescent="0.2">
      <c r="A220" s="26"/>
      <c r="B220" s="30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</row>
    <row r="221" spans="1:13" ht="12.75" customHeight="1" x14ac:dyDescent="0.2">
      <c r="A221" s="26"/>
      <c r="B221" s="30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</row>
    <row r="222" spans="1:13" ht="12.75" customHeight="1" x14ac:dyDescent="0.2">
      <c r="A222" s="26"/>
      <c r="B222" s="30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</row>
    <row r="223" spans="1:13" ht="12.75" customHeight="1" x14ac:dyDescent="0.2">
      <c r="A223" s="26"/>
      <c r="B223" s="30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</row>
    <row r="224" spans="1:13" ht="12.75" customHeight="1" x14ac:dyDescent="0.2">
      <c r="A224" s="26"/>
      <c r="B224" s="30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</row>
    <row r="225" spans="1:13" ht="12.75" customHeight="1" x14ac:dyDescent="0.2">
      <c r="A225" s="26"/>
      <c r="B225" s="30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</row>
    <row r="226" spans="1:13" ht="12.75" customHeight="1" x14ac:dyDescent="0.2">
      <c r="A226" s="26"/>
      <c r="B226" s="30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</row>
    <row r="227" spans="1:13" ht="12.75" customHeight="1" x14ac:dyDescent="0.2">
      <c r="A227" s="26"/>
      <c r="B227" s="30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</row>
    <row r="228" spans="1:13" ht="12.75" customHeight="1" x14ac:dyDescent="0.2">
      <c r="A228" s="26"/>
      <c r="B228" s="30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</row>
    <row r="229" spans="1:13" ht="12.75" customHeight="1" x14ac:dyDescent="0.2">
      <c r="A229" s="26"/>
      <c r="B229" s="30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</row>
    <row r="230" spans="1:13" ht="12.75" customHeight="1" x14ac:dyDescent="0.2">
      <c r="A230" s="26"/>
      <c r="B230" s="30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</row>
    <row r="231" spans="1:13" ht="12.75" customHeight="1" x14ac:dyDescent="0.2">
      <c r="A231" s="26"/>
      <c r="B231" s="30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</row>
    <row r="232" spans="1:13" ht="12.75" customHeight="1" x14ac:dyDescent="0.2">
      <c r="A232" s="26"/>
      <c r="B232" s="30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</row>
    <row r="233" spans="1:13" ht="12.75" customHeight="1" x14ac:dyDescent="0.2">
      <c r="A233" s="26"/>
      <c r="B233" s="30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</row>
    <row r="234" spans="1:13" ht="12.75" customHeight="1" x14ac:dyDescent="0.2">
      <c r="A234" s="26"/>
      <c r="B234" s="30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</row>
    <row r="235" spans="1:13" ht="12.75" customHeight="1" x14ac:dyDescent="0.2">
      <c r="A235" s="26"/>
      <c r="B235" s="30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</row>
    <row r="236" spans="1:13" ht="12.75" customHeight="1" x14ac:dyDescent="0.2">
      <c r="A236" s="26"/>
      <c r="B236" s="30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</row>
    <row r="237" spans="1:13" ht="12.75" customHeight="1" x14ac:dyDescent="0.2">
      <c r="A237" s="26"/>
      <c r="B237" s="30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</row>
    <row r="238" spans="1:13" ht="12.75" customHeight="1" x14ac:dyDescent="0.2">
      <c r="A238" s="26"/>
      <c r="B238" s="30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</row>
    <row r="239" spans="1:13" ht="12.75" customHeight="1" x14ac:dyDescent="0.2">
      <c r="A239" s="26"/>
      <c r="B239" s="30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</row>
    <row r="240" spans="1:13" ht="12.75" customHeight="1" x14ac:dyDescent="0.2">
      <c r="A240" s="26"/>
      <c r="B240" s="30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</row>
    <row r="241" spans="1:13" ht="12.75" customHeight="1" x14ac:dyDescent="0.2">
      <c r="A241" s="26"/>
      <c r="B241" s="30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</row>
    <row r="242" spans="1:13" ht="12.75" customHeight="1" x14ac:dyDescent="0.2">
      <c r="A242" s="26"/>
      <c r="B242" s="30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</row>
    <row r="243" spans="1:13" ht="12.75" customHeight="1" x14ac:dyDescent="0.2">
      <c r="A243" s="26"/>
      <c r="B243" s="30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</row>
    <row r="244" spans="1:13" ht="12.75" customHeight="1" x14ac:dyDescent="0.2">
      <c r="A244" s="26"/>
      <c r="B244" s="30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</row>
    <row r="245" spans="1:13" ht="12.75" customHeight="1" x14ac:dyDescent="0.2">
      <c r="A245" s="26"/>
      <c r="B245" s="30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</row>
    <row r="246" spans="1:13" ht="12.75" customHeight="1" x14ac:dyDescent="0.2">
      <c r="A246" s="26"/>
      <c r="B246" s="30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</row>
    <row r="247" spans="1:13" ht="12.75" customHeight="1" x14ac:dyDescent="0.2">
      <c r="A247" s="26"/>
      <c r="B247" s="30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</row>
    <row r="248" spans="1:13" ht="12.75" customHeight="1" x14ac:dyDescent="0.2">
      <c r="A248" s="26"/>
      <c r="B248" s="30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</row>
    <row r="249" spans="1:13" ht="12.75" customHeight="1" x14ac:dyDescent="0.2">
      <c r="A249" s="26"/>
      <c r="B249" s="30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</row>
    <row r="250" spans="1:13" ht="12.75" customHeight="1" x14ac:dyDescent="0.2">
      <c r="A250" s="26"/>
      <c r="B250" s="30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</row>
    <row r="251" spans="1:13" ht="12.75" customHeight="1" x14ac:dyDescent="0.2">
      <c r="A251" s="26"/>
      <c r="B251" s="30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</row>
    <row r="252" spans="1:13" ht="12.75" customHeight="1" x14ac:dyDescent="0.2">
      <c r="A252" s="26"/>
      <c r="B252" s="30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</row>
    <row r="253" spans="1:13" ht="12.75" customHeight="1" x14ac:dyDescent="0.2">
      <c r="A253" s="26"/>
      <c r="B253" s="30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</row>
    <row r="254" spans="1:13" ht="12.75" customHeight="1" x14ac:dyDescent="0.2">
      <c r="A254" s="26"/>
      <c r="B254" s="30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</row>
    <row r="255" spans="1:13" ht="12.75" customHeight="1" x14ac:dyDescent="0.2">
      <c r="A255" s="26"/>
      <c r="B255" s="30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</row>
    <row r="256" spans="1:13" ht="12.75" customHeight="1" x14ac:dyDescent="0.2">
      <c r="A256" s="26"/>
      <c r="B256" s="30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</row>
    <row r="257" spans="1:13" ht="12.75" customHeight="1" x14ac:dyDescent="0.2">
      <c r="A257" s="26"/>
      <c r="B257" s="30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</row>
    <row r="258" spans="1:13" ht="12.75" customHeight="1" x14ac:dyDescent="0.2">
      <c r="A258" s="26"/>
      <c r="B258" s="30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</row>
    <row r="259" spans="1:13" ht="12.75" customHeight="1" x14ac:dyDescent="0.2">
      <c r="A259" s="26"/>
      <c r="B259" s="30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</row>
    <row r="260" spans="1:13" ht="12.75" customHeight="1" x14ac:dyDescent="0.2">
      <c r="A260" s="26"/>
      <c r="B260" s="30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</row>
    <row r="261" spans="1:13" ht="12.75" customHeight="1" x14ac:dyDescent="0.2">
      <c r="A261" s="26"/>
      <c r="B261" s="30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</row>
    <row r="262" spans="1:13" ht="12.75" customHeight="1" x14ac:dyDescent="0.2">
      <c r="A262" s="26"/>
      <c r="B262" s="30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</row>
    <row r="263" spans="1:13" ht="12.75" customHeight="1" x14ac:dyDescent="0.2">
      <c r="A263" s="26"/>
      <c r="B263" s="30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</row>
    <row r="264" spans="1:13" ht="12.75" customHeight="1" x14ac:dyDescent="0.2">
      <c r="A264" s="26"/>
      <c r="B264" s="30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</row>
    <row r="265" spans="1:13" ht="12.75" customHeight="1" x14ac:dyDescent="0.2">
      <c r="A265" s="26"/>
      <c r="B265" s="30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</row>
    <row r="266" spans="1:13" ht="12.75" customHeight="1" x14ac:dyDescent="0.2">
      <c r="A266" s="26"/>
      <c r="B266" s="30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</row>
    <row r="267" spans="1:13" ht="12.75" customHeight="1" x14ac:dyDescent="0.2">
      <c r="A267" s="26"/>
      <c r="B267" s="30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</row>
    <row r="268" spans="1:13" ht="12.75" customHeight="1" x14ac:dyDescent="0.2">
      <c r="A268" s="26"/>
      <c r="B268" s="30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</row>
    <row r="269" spans="1:13" ht="12.75" customHeight="1" x14ac:dyDescent="0.2">
      <c r="A269" s="26"/>
      <c r="B269" s="30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</row>
    <row r="270" spans="1:13" ht="12.75" customHeight="1" x14ac:dyDescent="0.2">
      <c r="A270" s="26"/>
      <c r="B270" s="30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</row>
    <row r="271" spans="1:13" ht="12.75" customHeight="1" x14ac:dyDescent="0.2">
      <c r="A271" s="26"/>
      <c r="B271" s="30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</row>
    <row r="272" spans="1:13" ht="12.75" customHeight="1" x14ac:dyDescent="0.2">
      <c r="A272" s="26"/>
      <c r="B272" s="30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</row>
    <row r="273" spans="1:13" ht="12.75" customHeight="1" x14ac:dyDescent="0.2">
      <c r="A273" s="26"/>
      <c r="B273" s="30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</row>
    <row r="274" spans="1:13" ht="12.75" customHeight="1" x14ac:dyDescent="0.2">
      <c r="A274" s="26"/>
      <c r="B274" s="30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</row>
    <row r="275" spans="1:13" ht="12.75" customHeight="1" x14ac:dyDescent="0.2">
      <c r="A275" s="26"/>
      <c r="B275" s="30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</row>
    <row r="276" spans="1:13" ht="12.75" customHeight="1" x14ac:dyDescent="0.2">
      <c r="A276" s="26"/>
      <c r="B276" s="30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</row>
    <row r="277" spans="1:13" ht="12.75" customHeight="1" x14ac:dyDescent="0.2">
      <c r="A277" s="26"/>
      <c r="B277" s="30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</row>
    <row r="278" spans="1:13" ht="12.75" customHeight="1" x14ac:dyDescent="0.2">
      <c r="A278" s="26"/>
      <c r="B278" s="30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</row>
    <row r="279" spans="1:13" ht="12.75" customHeight="1" x14ac:dyDescent="0.2">
      <c r="A279" s="26"/>
      <c r="B279" s="30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</row>
    <row r="280" spans="1:13" ht="12.75" customHeight="1" x14ac:dyDescent="0.2">
      <c r="A280" s="26"/>
      <c r="B280" s="30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</row>
    <row r="281" spans="1:13" ht="12.75" customHeight="1" x14ac:dyDescent="0.2">
      <c r="A281" s="26"/>
      <c r="B281" s="30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</row>
    <row r="282" spans="1:13" ht="12.75" customHeight="1" x14ac:dyDescent="0.2">
      <c r="A282" s="26"/>
      <c r="B282" s="30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</row>
    <row r="283" spans="1:13" ht="12.75" customHeight="1" x14ac:dyDescent="0.2">
      <c r="A283" s="26"/>
      <c r="B283" s="30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</row>
    <row r="284" spans="1:13" ht="12.75" customHeight="1" x14ac:dyDescent="0.2">
      <c r="A284" s="26"/>
      <c r="B284" s="30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</row>
    <row r="285" spans="1:13" ht="12.75" customHeight="1" x14ac:dyDescent="0.2">
      <c r="A285" s="26"/>
      <c r="B285" s="30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</row>
    <row r="286" spans="1:13" ht="12.75" customHeight="1" x14ac:dyDescent="0.2">
      <c r="A286" s="26"/>
      <c r="B286" s="30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</row>
    <row r="287" spans="1:13" ht="12.75" customHeight="1" x14ac:dyDescent="0.2">
      <c r="A287" s="26"/>
      <c r="B287" s="30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</row>
    <row r="288" spans="1:13" ht="12.75" customHeight="1" x14ac:dyDescent="0.2">
      <c r="A288" s="26"/>
      <c r="B288" s="30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</row>
    <row r="289" spans="1:13" ht="12.75" customHeight="1" x14ac:dyDescent="0.2">
      <c r="A289" s="26"/>
      <c r="B289" s="30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</row>
    <row r="290" spans="1:13" ht="12.75" customHeight="1" x14ac:dyDescent="0.2">
      <c r="A290" s="26"/>
      <c r="B290" s="30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</row>
    <row r="291" spans="1:13" ht="12.75" customHeight="1" x14ac:dyDescent="0.2">
      <c r="A291" s="26"/>
      <c r="B291" s="30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</row>
    <row r="292" spans="1:13" ht="12.75" customHeight="1" x14ac:dyDescent="0.2">
      <c r="A292" s="26"/>
      <c r="B292" s="30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</row>
    <row r="293" spans="1:13" ht="12.75" customHeight="1" x14ac:dyDescent="0.2">
      <c r="A293" s="26"/>
      <c r="B293" s="30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</row>
    <row r="294" spans="1:13" ht="12.75" customHeight="1" x14ac:dyDescent="0.2">
      <c r="A294" s="26"/>
      <c r="B294" s="30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</row>
    <row r="295" spans="1:13" ht="12.75" customHeight="1" x14ac:dyDescent="0.2">
      <c r="A295" s="26"/>
      <c r="B295" s="30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</row>
    <row r="296" spans="1:13" ht="12.75" customHeight="1" x14ac:dyDescent="0.2">
      <c r="A296" s="26"/>
      <c r="B296" s="30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</row>
    <row r="297" spans="1:13" ht="12.75" customHeight="1" x14ac:dyDescent="0.2">
      <c r="A297" s="26"/>
      <c r="B297" s="30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</row>
    <row r="298" spans="1:13" ht="12.75" customHeight="1" x14ac:dyDescent="0.2">
      <c r="A298" s="26"/>
      <c r="B298" s="30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</row>
    <row r="299" spans="1:13" ht="12.75" customHeight="1" x14ac:dyDescent="0.2">
      <c r="A299" s="26"/>
      <c r="B299" s="30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</row>
    <row r="300" spans="1:13" ht="12.75" customHeight="1" x14ac:dyDescent="0.2">
      <c r="A300" s="26"/>
      <c r="B300" s="30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</row>
    <row r="301" spans="1:13" ht="12.75" customHeight="1" x14ac:dyDescent="0.2">
      <c r="A301" s="26"/>
      <c r="B301" s="30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</row>
    <row r="302" spans="1:13" ht="12.75" customHeight="1" x14ac:dyDescent="0.2">
      <c r="A302" s="26"/>
      <c r="B302" s="30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</row>
    <row r="303" spans="1:13" ht="12.75" customHeight="1" x14ac:dyDescent="0.2">
      <c r="A303" s="26"/>
      <c r="B303" s="30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</row>
    <row r="304" spans="1:13" ht="12.75" customHeight="1" x14ac:dyDescent="0.2">
      <c r="A304" s="26"/>
      <c r="B304" s="30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</row>
    <row r="305" spans="1:13" ht="12.75" customHeight="1" x14ac:dyDescent="0.2">
      <c r="A305" s="26"/>
      <c r="B305" s="30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</row>
    <row r="306" spans="1:13" ht="12.75" customHeight="1" x14ac:dyDescent="0.2">
      <c r="A306" s="26"/>
      <c r="B306" s="30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</row>
    <row r="307" spans="1:13" ht="12.75" customHeight="1" x14ac:dyDescent="0.2">
      <c r="A307" s="26"/>
      <c r="B307" s="30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</row>
    <row r="308" spans="1:13" ht="12.75" customHeight="1" x14ac:dyDescent="0.2">
      <c r="A308" s="26"/>
      <c r="B308" s="30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</row>
    <row r="309" spans="1:13" ht="12.75" customHeight="1" x14ac:dyDescent="0.2">
      <c r="A309" s="26"/>
      <c r="B309" s="30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</row>
    <row r="310" spans="1:13" ht="12.75" customHeight="1" x14ac:dyDescent="0.2">
      <c r="A310" s="26"/>
      <c r="B310" s="30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</row>
    <row r="311" spans="1:13" ht="12.75" customHeight="1" x14ac:dyDescent="0.2">
      <c r="A311" s="26"/>
      <c r="B311" s="30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</row>
    <row r="312" spans="1:13" ht="12.75" customHeight="1" x14ac:dyDescent="0.2">
      <c r="A312" s="26"/>
      <c r="B312" s="30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</row>
    <row r="313" spans="1:13" ht="12.75" customHeight="1" x14ac:dyDescent="0.2">
      <c r="A313" s="26"/>
      <c r="B313" s="30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</row>
    <row r="314" spans="1:13" ht="12.75" customHeight="1" x14ac:dyDescent="0.2">
      <c r="A314" s="26"/>
      <c r="B314" s="30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</row>
    <row r="315" spans="1:13" ht="12.75" customHeight="1" x14ac:dyDescent="0.2">
      <c r="A315" s="26"/>
      <c r="B315" s="30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</row>
    <row r="316" spans="1:13" ht="12.75" customHeight="1" x14ac:dyDescent="0.2">
      <c r="A316" s="26"/>
      <c r="B316" s="30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</row>
    <row r="317" spans="1:13" ht="12.75" customHeight="1" x14ac:dyDescent="0.2">
      <c r="A317" s="26"/>
      <c r="B317" s="30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</row>
    <row r="318" spans="1:13" ht="12.75" customHeight="1" x14ac:dyDescent="0.2">
      <c r="A318" s="26"/>
      <c r="B318" s="30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</row>
    <row r="319" spans="1:13" ht="12.75" customHeight="1" x14ac:dyDescent="0.2">
      <c r="A319" s="26"/>
      <c r="B319" s="30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</row>
    <row r="320" spans="1:13" ht="12.75" customHeight="1" x14ac:dyDescent="0.2">
      <c r="A320" s="26"/>
      <c r="B320" s="30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</row>
    <row r="321" spans="1:13" ht="12.75" customHeight="1" x14ac:dyDescent="0.2">
      <c r="A321" s="26"/>
      <c r="B321" s="30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</row>
    <row r="322" spans="1:13" ht="12.75" customHeight="1" x14ac:dyDescent="0.2">
      <c r="A322" s="26"/>
      <c r="B322" s="30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</row>
    <row r="323" spans="1:13" ht="12.75" customHeight="1" x14ac:dyDescent="0.2">
      <c r="A323" s="26"/>
      <c r="B323" s="30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</row>
    <row r="324" spans="1:13" ht="12.75" customHeight="1" x14ac:dyDescent="0.2">
      <c r="A324" s="26"/>
      <c r="B324" s="30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</row>
    <row r="325" spans="1:13" ht="12.75" customHeight="1" x14ac:dyDescent="0.2">
      <c r="A325" s="26"/>
      <c r="B325" s="30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</row>
    <row r="326" spans="1:13" ht="12.75" customHeight="1" x14ac:dyDescent="0.2">
      <c r="A326" s="26"/>
      <c r="B326" s="30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</row>
    <row r="327" spans="1:13" ht="12.75" customHeight="1" x14ac:dyDescent="0.2">
      <c r="A327" s="26"/>
      <c r="B327" s="30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</row>
    <row r="328" spans="1:13" ht="12.75" customHeight="1" x14ac:dyDescent="0.2">
      <c r="A328" s="26"/>
      <c r="B328" s="30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</row>
    <row r="329" spans="1:13" ht="12.75" customHeight="1" x14ac:dyDescent="0.2">
      <c r="A329" s="26"/>
      <c r="B329" s="30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</row>
    <row r="330" spans="1:13" ht="12.75" customHeight="1" x14ac:dyDescent="0.2">
      <c r="A330" s="26"/>
      <c r="B330" s="30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</row>
    <row r="331" spans="1:13" ht="12.75" customHeight="1" x14ac:dyDescent="0.2">
      <c r="A331" s="26"/>
      <c r="B331" s="30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</row>
    <row r="332" spans="1:13" ht="12.75" customHeight="1" x14ac:dyDescent="0.2">
      <c r="A332" s="26"/>
      <c r="B332" s="30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</row>
    <row r="333" spans="1:13" ht="12.75" customHeight="1" x14ac:dyDescent="0.2">
      <c r="A333" s="26"/>
      <c r="B333" s="30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</row>
    <row r="334" spans="1:13" ht="12.75" customHeight="1" x14ac:dyDescent="0.2">
      <c r="A334" s="26"/>
      <c r="B334" s="30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</row>
    <row r="335" spans="1:13" ht="12.75" customHeight="1" x14ac:dyDescent="0.2">
      <c r="A335" s="26"/>
      <c r="B335" s="30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</row>
    <row r="336" spans="1:13" ht="12.75" customHeight="1" x14ac:dyDescent="0.2">
      <c r="A336" s="26"/>
      <c r="B336" s="30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</row>
    <row r="337" spans="1:13" ht="12.75" customHeight="1" x14ac:dyDescent="0.2">
      <c r="A337" s="26"/>
      <c r="B337" s="30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</row>
    <row r="338" spans="1:13" ht="12.75" customHeight="1" x14ac:dyDescent="0.2">
      <c r="A338" s="26"/>
      <c r="B338" s="30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</row>
    <row r="339" spans="1:13" ht="12.75" customHeight="1" x14ac:dyDescent="0.2">
      <c r="A339" s="26"/>
      <c r="B339" s="30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</row>
    <row r="340" spans="1:13" ht="12.75" customHeight="1" x14ac:dyDescent="0.2">
      <c r="A340" s="26"/>
      <c r="B340" s="30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</row>
    <row r="341" spans="1:13" ht="12.75" customHeight="1" x14ac:dyDescent="0.2">
      <c r="A341" s="26"/>
      <c r="B341" s="30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</row>
    <row r="342" spans="1:13" ht="12.75" customHeight="1" x14ac:dyDescent="0.2">
      <c r="A342" s="26"/>
      <c r="B342" s="30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</row>
    <row r="343" spans="1:13" ht="12.75" customHeight="1" x14ac:dyDescent="0.2">
      <c r="A343" s="26"/>
      <c r="B343" s="30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</row>
    <row r="344" spans="1:13" ht="12.75" customHeight="1" x14ac:dyDescent="0.2">
      <c r="A344" s="26"/>
      <c r="B344" s="30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</row>
    <row r="345" spans="1:13" ht="12.75" customHeight="1" x14ac:dyDescent="0.2">
      <c r="A345" s="26"/>
      <c r="B345" s="30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</row>
    <row r="346" spans="1:13" ht="12.75" customHeight="1" x14ac:dyDescent="0.2">
      <c r="A346" s="26"/>
      <c r="B346" s="30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</row>
    <row r="347" spans="1:13" ht="12.75" customHeight="1" x14ac:dyDescent="0.2">
      <c r="A347" s="26"/>
      <c r="B347" s="30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</row>
    <row r="348" spans="1:13" ht="12.75" customHeight="1" x14ac:dyDescent="0.2">
      <c r="A348" s="26"/>
      <c r="B348" s="30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</row>
    <row r="349" spans="1:13" ht="12.75" customHeight="1" x14ac:dyDescent="0.2">
      <c r="A349" s="26"/>
      <c r="B349" s="30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</row>
    <row r="350" spans="1:13" ht="12.75" customHeight="1" x14ac:dyDescent="0.2">
      <c r="A350" s="26"/>
      <c r="B350" s="30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</row>
    <row r="351" spans="1:13" ht="12.75" customHeight="1" x14ac:dyDescent="0.2">
      <c r="A351" s="26"/>
      <c r="B351" s="30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</row>
    <row r="352" spans="1:13" ht="12.75" customHeight="1" x14ac:dyDescent="0.2">
      <c r="A352" s="26"/>
      <c r="B352" s="30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</row>
    <row r="353" spans="1:13" ht="12.75" customHeight="1" x14ac:dyDescent="0.2">
      <c r="A353" s="26"/>
      <c r="B353" s="30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</row>
    <row r="354" spans="1:13" ht="12.75" customHeight="1" x14ac:dyDescent="0.2">
      <c r="A354" s="26"/>
      <c r="B354" s="30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</row>
    <row r="355" spans="1:13" ht="12.75" customHeight="1" x14ac:dyDescent="0.2">
      <c r="A355" s="26"/>
      <c r="B355" s="30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</row>
    <row r="356" spans="1:13" ht="12.75" customHeight="1" x14ac:dyDescent="0.2">
      <c r="A356" s="26"/>
      <c r="B356" s="30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</row>
    <row r="357" spans="1:13" ht="12.75" customHeight="1" x14ac:dyDescent="0.2">
      <c r="A357" s="26"/>
      <c r="B357" s="30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</row>
    <row r="358" spans="1:13" ht="12.75" customHeight="1" x14ac:dyDescent="0.2">
      <c r="A358" s="26"/>
      <c r="B358" s="30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</row>
    <row r="359" spans="1:13" ht="12.75" customHeight="1" x14ac:dyDescent="0.2">
      <c r="A359" s="26"/>
      <c r="B359" s="30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</row>
    <row r="360" spans="1:13" ht="12.75" customHeight="1" x14ac:dyDescent="0.2">
      <c r="A360" s="26"/>
      <c r="B360" s="30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</row>
    <row r="361" spans="1:13" ht="12.75" customHeight="1" x14ac:dyDescent="0.2">
      <c r="A361" s="26"/>
      <c r="B361" s="30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</row>
    <row r="362" spans="1:13" ht="12.75" customHeight="1" x14ac:dyDescent="0.2">
      <c r="A362" s="26"/>
      <c r="B362" s="30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</row>
    <row r="363" spans="1:13" ht="12.75" customHeight="1" x14ac:dyDescent="0.2">
      <c r="A363" s="26"/>
      <c r="B363" s="30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</row>
    <row r="364" spans="1:13" ht="12.75" customHeight="1" x14ac:dyDescent="0.2">
      <c r="A364" s="26"/>
      <c r="B364" s="30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</row>
    <row r="365" spans="1:13" ht="12.75" customHeight="1" x14ac:dyDescent="0.2">
      <c r="A365" s="26"/>
      <c r="B365" s="30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</row>
    <row r="366" spans="1:13" ht="12.75" customHeight="1" x14ac:dyDescent="0.2">
      <c r="A366" s="26"/>
      <c r="B366" s="30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</row>
    <row r="367" spans="1:13" ht="12.75" customHeight="1" x14ac:dyDescent="0.2">
      <c r="A367" s="26"/>
      <c r="B367" s="30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</row>
    <row r="368" spans="1:13" ht="12.75" customHeight="1" x14ac:dyDescent="0.2">
      <c r="A368" s="26"/>
      <c r="B368" s="30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</row>
    <row r="369" spans="1:13" ht="12.75" customHeight="1" x14ac:dyDescent="0.2">
      <c r="A369" s="26"/>
      <c r="B369" s="30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</row>
    <row r="370" spans="1:13" ht="12.75" customHeight="1" x14ac:dyDescent="0.2">
      <c r="A370" s="26"/>
      <c r="B370" s="30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</row>
    <row r="371" spans="1:13" ht="12.75" customHeight="1" x14ac:dyDescent="0.2">
      <c r="A371" s="26"/>
      <c r="B371" s="30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</row>
    <row r="372" spans="1:13" ht="12.75" customHeight="1" x14ac:dyDescent="0.2">
      <c r="A372" s="26"/>
      <c r="B372" s="30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</row>
    <row r="373" spans="1:13" ht="12.75" customHeight="1" x14ac:dyDescent="0.2">
      <c r="A373" s="26"/>
      <c r="B373" s="30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</row>
    <row r="374" spans="1:13" ht="12.75" customHeight="1" x14ac:dyDescent="0.2">
      <c r="A374" s="26"/>
      <c r="B374" s="30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</row>
    <row r="375" spans="1:13" ht="12.75" customHeight="1" x14ac:dyDescent="0.2">
      <c r="A375" s="26"/>
      <c r="B375" s="30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</row>
    <row r="376" spans="1:13" ht="12.75" customHeight="1" x14ac:dyDescent="0.2">
      <c r="A376" s="26"/>
      <c r="B376" s="30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</row>
    <row r="377" spans="1:13" ht="12.75" customHeight="1" x14ac:dyDescent="0.2">
      <c r="A377" s="26"/>
      <c r="B377" s="30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</row>
    <row r="378" spans="1:13" ht="12.75" customHeight="1" x14ac:dyDescent="0.2">
      <c r="A378" s="26"/>
      <c r="B378" s="30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</row>
    <row r="379" spans="1:13" ht="12.75" customHeight="1" x14ac:dyDescent="0.2">
      <c r="A379" s="26"/>
      <c r="B379" s="30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</row>
    <row r="380" spans="1:13" ht="12.75" customHeight="1" x14ac:dyDescent="0.2">
      <c r="A380" s="26"/>
      <c r="B380" s="30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</row>
    <row r="381" spans="1:13" ht="12.75" customHeight="1" x14ac:dyDescent="0.2">
      <c r="A381" s="26"/>
      <c r="B381" s="30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</row>
    <row r="382" spans="1:13" ht="12.75" customHeight="1" x14ac:dyDescent="0.2">
      <c r="A382" s="26"/>
      <c r="B382" s="30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</row>
    <row r="383" spans="1:13" ht="12.75" customHeight="1" x14ac:dyDescent="0.2">
      <c r="A383" s="26"/>
      <c r="B383" s="30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</row>
    <row r="384" spans="1:13" ht="12.75" customHeight="1" x14ac:dyDescent="0.2">
      <c r="A384" s="26"/>
      <c r="B384" s="30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</row>
    <row r="385" spans="1:13" ht="12.75" customHeight="1" x14ac:dyDescent="0.2">
      <c r="A385" s="26"/>
      <c r="B385" s="30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</row>
    <row r="386" spans="1:13" ht="12.75" customHeight="1" x14ac:dyDescent="0.2">
      <c r="A386" s="26"/>
      <c r="B386" s="30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</row>
    <row r="387" spans="1:13" ht="12.75" customHeight="1" x14ac:dyDescent="0.2">
      <c r="A387" s="26"/>
      <c r="B387" s="30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</row>
    <row r="388" spans="1:13" ht="12.75" customHeight="1" x14ac:dyDescent="0.2">
      <c r="A388" s="26"/>
      <c r="B388" s="30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</row>
    <row r="389" spans="1:13" ht="12.75" customHeight="1" x14ac:dyDescent="0.2">
      <c r="A389" s="26"/>
      <c r="B389" s="30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</row>
    <row r="390" spans="1:13" ht="12.75" customHeight="1" x14ac:dyDescent="0.2">
      <c r="A390" s="26"/>
      <c r="B390" s="30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</row>
    <row r="391" spans="1:13" ht="12.75" customHeight="1" x14ac:dyDescent="0.2">
      <c r="A391" s="26"/>
      <c r="B391" s="30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</row>
    <row r="392" spans="1:13" ht="12.75" customHeight="1" x14ac:dyDescent="0.2">
      <c r="A392" s="26"/>
      <c r="B392" s="30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</row>
    <row r="393" spans="1:13" ht="12.75" customHeight="1" x14ac:dyDescent="0.2">
      <c r="A393" s="26"/>
      <c r="B393" s="30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</row>
    <row r="394" spans="1:13" ht="12.75" customHeight="1" x14ac:dyDescent="0.2">
      <c r="A394" s="26"/>
      <c r="B394" s="30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</row>
    <row r="395" spans="1:13" ht="12.75" customHeight="1" x14ac:dyDescent="0.2">
      <c r="A395" s="26"/>
      <c r="B395" s="30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</row>
    <row r="396" spans="1:13" ht="12.75" customHeight="1" x14ac:dyDescent="0.2">
      <c r="A396" s="26"/>
      <c r="B396" s="30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</row>
    <row r="397" spans="1:13" ht="12.75" customHeight="1" x14ac:dyDescent="0.2">
      <c r="A397" s="26"/>
      <c r="B397" s="30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</row>
    <row r="398" spans="1:13" ht="12.75" customHeight="1" x14ac:dyDescent="0.2">
      <c r="A398" s="26"/>
      <c r="B398" s="30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</row>
    <row r="399" spans="1:13" ht="12.75" customHeight="1" x14ac:dyDescent="0.2">
      <c r="A399" s="26"/>
      <c r="B399" s="30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</row>
    <row r="400" spans="1:13" ht="12.75" customHeight="1" x14ac:dyDescent="0.2">
      <c r="A400" s="26"/>
      <c r="B400" s="30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</row>
    <row r="401" spans="1:13" ht="12.75" customHeight="1" x14ac:dyDescent="0.2">
      <c r="A401" s="26"/>
      <c r="B401" s="30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</row>
    <row r="402" spans="1:13" ht="12.75" customHeight="1" x14ac:dyDescent="0.2">
      <c r="A402" s="26"/>
      <c r="B402" s="30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</row>
    <row r="403" spans="1:13" ht="12.75" customHeight="1" x14ac:dyDescent="0.2">
      <c r="A403" s="26"/>
      <c r="B403" s="30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</row>
    <row r="404" spans="1:13" ht="12.75" customHeight="1" x14ac:dyDescent="0.2">
      <c r="A404" s="26"/>
      <c r="B404" s="30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</row>
    <row r="405" spans="1:13" ht="12.75" customHeight="1" x14ac:dyDescent="0.2">
      <c r="A405" s="26"/>
      <c r="B405" s="30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</row>
    <row r="406" spans="1:13" ht="12.75" customHeight="1" x14ac:dyDescent="0.2">
      <c r="A406" s="26"/>
      <c r="B406" s="30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</row>
    <row r="407" spans="1:13" ht="12.75" customHeight="1" x14ac:dyDescent="0.2">
      <c r="A407" s="26"/>
      <c r="B407" s="30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</row>
    <row r="408" spans="1:13" ht="12.75" customHeight="1" x14ac:dyDescent="0.2">
      <c r="A408" s="26"/>
      <c r="B408" s="30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</row>
    <row r="409" spans="1:13" ht="12.75" customHeight="1" x14ac:dyDescent="0.2">
      <c r="A409" s="26"/>
      <c r="B409" s="30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</row>
    <row r="410" spans="1:13" ht="12.75" customHeight="1" x14ac:dyDescent="0.2">
      <c r="A410" s="26"/>
      <c r="B410" s="30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</row>
    <row r="411" spans="1:13" ht="12.75" customHeight="1" x14ac:dyDescent="0.2">
      <c r="A411" s="26"/>
      <c r="B411" s="30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</row>
    <row r="412" spans="1:13" ht="12.75" customHeight="1" x14ac:dyDescent="0.2">
      <c r="A412" s="26"/>
      <c r="B412" s="30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</row>
    <row r="413" spans="1:13" ht="12.75" customHeight="1" x14ac:dyDescent="0.2">
      <c r="A413" s="26"/>
      <c r="B413" s="30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</row>
    <row r="414" spans="1:13" ht="12.75" customHeight="1" x14ac:dyDescent="0.2">
      <c r="A414" s="26"/>
      <c r="B414" s="30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</row>
    <row r="415" spans="1:13" ht="12.75" customHeight="1" x14ac:dyDescent="0.2">
      <c r="A415" s="26"/>
      <c r="B415" s="30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</row>
    <row r="416" spans="1:13" ht="12.75" customHeight="1" x14ac:dyDescent="0.2">
      <c r="A416" s="26"/>
      <c r="B416" s="30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</row>
    <row r="417" spans="1:13" ht="12.75" customHeight="1" x14ac:dyDescent="0.2">
      <c r="A417" s="26"/>
      <c r="B417" s="30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</row>
    <row r="418" spans="1:13" ht="12.75" customHeight="1" x14ac:dyDescent="0.2">
      <c r="A418" s="26"/>
      <c r="B418" s="30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</row>
    <row r="419" spans="1:13" ht="12.75" customHeight="1" x14ac:dyDescent="0.2">
      <c r="A419" s="26"/>
      <c r="B419" s="30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</row>
    <row r="420" spans="1:13" ht="12.75" customHeight="1" x14ac:dyDescent="0.2">
      <c r="A420" s="26"/>
      <c r="B420" s="30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</row>
    <row r="421" spans="1:13" ht="12.75" customHeight="1" x14ac:dyDescent="0.2">
      <c r="A421" s="26"/>
      <c r="B421" s="30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</row>
    <row r="422" spans="1:13" ht="12.75" customHeight="1" x14ac:dyDescent="0.2">
      <c r="A422" s="26"/>
      <c r="B422" s="30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</row>
    <row r="423" spans="1:13" ht="12.75" customHeight="1" x14ac:dyDescent="0.2">
      <c r="A423" s="26"/>
      <c r="B423" s="30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</row>
    <row r="424" spans="1:13" ht="12.75" customHeight="1" x14ac:dyDescent="0.2">
      <c r="A424" s="26"/>
      <c r="B424" s="30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</row>
    <row r="425" spans="1:13" ht="12.75" customHeight="1" x14ac:dyDescent="0.2">
      <c r="A425" s="26"/>
      <c r="B425" s="30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</row>
    <row r="426" spans="1:13" ht="12.75" customHeight="1" x14ac:dyDescent="0.2">
      <c r="A426" s="26"/>
      <c r="B426" s="30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</row>
    <row r="427" spans="1:13" ht="12.75" customHeight="1" x14ac:dyDescent="0.2">
      <c r="A427" s="26"/>
      <c r="B427" s="30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</row>
    <row r="428" spans="1:13" ht="12.75" customHeight="1" x14ac:dyDescent="0.2">
      <c r="A428" s="26"/>
      <c r="B428" s="30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</row>
    <row r="429" spans="1:13" ht="12.75" customHeight="1" x14ac:dyDescent="0.2">
      <c r="A429" s="26"/>
      <c r="B429" s="30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</row>
    <row r="430" spans="1:13" ht="12.75" customHeight="1" x14ac:dyDescent="0.2">
      <c r="A430" s="26"/>
      <c r="B430" s="30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</row>
    <row r="431" spans="1:13" ht="12.75" customHeight="1" x14ac:dyDescent="0.2">
      <c r="A431" s="26"/>
      <c r="B431" s="30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</row>
    <row r="432" spans="1:13" ht="12.75" customHeight="1" x14ac:dyDescent="0.2">
      <c r="A432" s="26"/>
      <c r="B432" s="30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</row>
    <row r="433" spans="1:13" ht="12.75" customHeight="1" x14ac:dyDescent="0.2">
      <c r="A433" s="26"/>
      <c r="B433" s="30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</row>
    <row r="434" spans="1:13" ht="12.75" customHeight="1" x14ac:dyDescent="0.2">
      <c r="A434" s="26"/>
      <c r="B434" s="30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</row>
    <row r="435" spans="1:13" ht="12.75" customHeight="1" x14ac:dyDescent="0.2">
      <c r="A435" s="26"/>
      <c r="B435" s="30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</row>
    <row r="436" spans="1:13" ht="12.75" customHeight="1" x14ac:dyDescent="0.2">
      <c r="A436" s="26"/>
      <c r="B436" s="30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</row>
    <row r="437" spans="1:13" ht="12.75" customHeight="1" x14ac:dyDescent="0.2">
      <c r="A437" s="26"/>
      <c r="B437" s="30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</row>
    <row r="438" spans="1:13" ht="12.75" customHeight="1" x14ac:dyDescent="0.2">
      <c r="A438" s="26"/>
      <c r="B438" s="30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</row>
    <row r="439" spans="1:13" ht="12.75" customHeight="1" x14ac:dyDescent="0.2">
      <c r="A439" s="26"/>
      <c r="B439" s="30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</row>
    <row r="440" spans="1:13" ht="12.75" customHeight="1" x14ac:dyDescent="0.2">
      <c r="A440" s="26"/>
      <c r="B440" s="30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</row>
    <row r="441" spans="1:13" ht="12.75" customHeight="1" x14ac:dyDescent="0.2">
      <c r="A441" s="26"/>
      <c r="B441" s="30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</row>
    <row r="442" spans="1:13" ht="12.75" customHeight="1" x14ac:dyDescent="0.2">
      <c r="A442" s="26"/>
      <c r="B442" s="30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</row>
    <row r="443" spans="1:13" ht="12.75" customHeight="1" x14ac:dyDescent="0.2">
      <c r="A443" s="26"/>
      <c r="B443" s="30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</row>
    <row r="444" spans="1:13" ht="12.75" customHeight="1" x14ac:dyDescent="0.2">
      <c r="A444" s="26"/>
      <c r="B444" s="30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</row>
    <row r="445" spans="1:13" ht="12.75" customHeight="1" x14ac:dyDescent="0.2">
      <c r="A445" s="26"/>
      <c r="B445" s="30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</row>
    <row r="446" spans="1:13" ht="12.75" customHeight="1" x14ac:dyDescent="0.2">
      <c r="A446" s="26"/>
      <c r="B446" s="30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</row>
    <row r="447" spans="1:13" ht="12.75" customHeight="1" x14ac:dyDescent="0.2">
      <c r="A447" s="26"/>
      <c r="B447" s="30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</row>
    <row r="448" spans="1:13" ht="12.75" customHeight="1" x14ac:dyDescent="0.2">
      <c r="A448" s="26"/>
      <c r="B448" s="30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</row>
    <row r="449" spans="1:13" ht="12.75" customHeight="1" x14ac:dyDescent="0.2">
      <c r="A449" s="26"/>
      <c r="B449" s="30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</row>
    <row r="450" spans="1:13" ht="12.75" customHeight="1" x14ac:dyDescent="0.2">
      <c r="A450" s="26"/>
      <c r="B450" s="30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</row>
    <row r="451" spans="1:13" ht="12.75" customHeight="1" x14ac:dyDescent="0.2">
      <c r="A451" s="26"/>
      <c r="B451" s="30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</row>
    <row r="452" spans="1:13" ht="12.75" customHeight="1" x14ac:dyDescent="0.2">
      <c r="A452" s="26"/>
      <c r="B452" s="30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</row>
    <row r="453" spans="1:13" ht="12.75" customHeight="1" x14ac:dyDescent="0.2">
      <c r="A453" s="26"/>
      <c r="B453" s="30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</row>
    <row r="454" spans="1:13" ht="12.75" customHeight="1" x14ac:dyDescent="0.2">
      <c r="A454" s="26"/>
      <c r="B454" s="30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</row>
    <row r="455" spans="1:13" ht="12.75" customHeight="1" x14ac:dyDescent="0.2">
      <c r="A455" s="26"/>
      <c r="B455" s="30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</row>
    <row r="456" spans="1:13" ht="12.75" customHeight="1" x14ac:dyDescent="0.2">
      <c r="A456" s="26"/>
      <c r="B456" s="30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</row>
    <row r="457" spans="1:13" ht="12.75" customHeight="1" x14ac:dyDescent="0.2">
      <c r="A457" s="26"/>
      <c r="B457" s="30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</row>
    <row r="458" spans="1:13" ht="12.75" customHeight="1" x14ac:dyDescent="0.2">
      <c r="A458" s="26"/>
      <c r="B458" s="30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</row>
    <row r="459" spans="1:13" ht="12.75" customHeight="1" x14ac:dyDescent="0.2">
      <c r="A459" s="26"/>
      <c r="B459" s="30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</row>
    <row r="460" spans="1:13" ht="12.75" customHeight="1" x14ac:dyDescent="0.2">
      <c r="A460" s="26"/>
      <c r="B460" s="30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</row>
    <row r="461" spans="1:13" ht="12.75" customHeight="1" x14ac:dyDescent="0.2">
      <c r="A461" s="26"/>
      <c r="B461" s="30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</row>
    <row r="462" spans="1:13" ht="12.75" customHeight="1" x14ac:dyDescent="0.2">
      <c r="A462" s="26"/>
      <c r="B462" s="30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</row>
    <row r="463" spans="1:13" ht="12.75" customHeight="1" x14ac:dyDescent="0.2">
      <c r="A463" s="26"/>
      <c r="B463" s="30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</row>
    <row r="464" spans="1:13" ht="12.75" customHeight="1" x14ac:dyDescent="0.2">
      <c r="A464" s="26"/>
      <c r="B464" s="30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</row>
    <row r="465" spans="1:13" ht="12.75" customHeight="1" x14ac:dyDescent="0.2">
      <c r="A465" s="26"/>
      <c r="B465" s="30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</row>
    <row r="466" spans="1:13" ht="12.75" customHeight="1" x14ac:dyDescent="0.2">
      <c r="A466" s="26"/>
      <c r="B466" s="30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</row>
    <row r="467" spans="1:13" ht="12.75" customHeight="1" x14ac:dyDescent="0.2">
      <c r="A467" s="26"/>
      <c r="B467" s="30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</row>
    <row r="468" spans="1:13" ht="12.75" customHeight="1" x14ac:dyDescent="0.2">
      <c r="A468" s="26"/>
      <c r="B468" s="30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</row>
    <row r="469" spans="1:13" ht="12.75" customHeight="1" x14ac:dyDescent="0.2">
      <c r="A469" s="26"/>
      <c r="B469" s="30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</row>
    <row r="470" spans="1:13" ht="12.75" customHeight="1" x14ac:dyDescent="0.2">
      <c r="A470" s="26"/>
      <c r="B470" s="30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</row>
    <row r="471" spans="1:13" ht="12.75" customHeight="1" x14ac:dyDescent="0.2">
      <c r="A471" s="26"/>
      <c r="B471" s="30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</row>
    <row r="472" spans="1:13" ht="12.75" customHeight="1" x14ac:dyDescent="0.2">
      <c r="A472" s="26"/>
      <c r="B472" s="30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</row>
    <row r="473" spans="1:13" ht="12.75" customHeight="1" x14ac:dyDescent="0.2">
      <c r="A473" s="26"/>
      <c r="B473" s="30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</row>
    <row r="474" spans="1:13" ht="12.75" customHeight="1" x14ac:dyDescent="0.2">
      <c r="A474" s="26"/>
      <c r="B474" s="30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</row>
    <row r="475" spans="1:13" ht="12.75" customHeight="1" x14ac:dyDescent="0.2">
      <c r="A475" s="26"/>
      <c r="B475" s="30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</row>
    <row r="476" spans="1:13" ht="12.75" customHeight="1" x14ac:dyDescent="0.2">
      <c r="A476" s="26"/>
      <c r="B476" s="30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</row>
    <row r="477" spans="1:13" ht="12.75" customHeight="1" x14ac:dyDescent="0.2">
      <c r="A477" s="26"/>
      <c r="B477" s="30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</row>
    <row r="478" spans="1:13" ht="12.75" customHeight="1" x14ac:dyDescent="0.2">
      <c r="A478" s="26"/>
      <c r="B478" s="30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</row>
    <row r="479" spans="1:13" ht="12.75" customHeight="1" x14ac:dyDescent="0.2">
      <c r="A479" s="26"/>
      <c r="B479" s="30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</row>
    <row r="480" spans="1:13" ht="12.75" customHeight="1" x14ac:dyDescent="0.2">
      <c r="A480" s="26"/>
      <c r="B480" s="30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</row>
    <row r="481" spans="1:13" ht="12.75" customHeight="1" x14ac:dyDescent="0.2">
      <c r="A481" s="26"/>
      <c r="B481" s="30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</row>
    <row r="482" spans="1:13" ht="12.75" customHeight="1" x14ac:dyDescent="0.2">
      <c r="A482" s="26"/>
      <c r="B482" s="30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</row>
    <row r="483" spans="1:13" ht="12.75" customHeight="1" x14ac:dyDescent="0.2">
      <c r="A483" s="26"/>
      <c r="B483" s="30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</row>
    <row r="484" spans="1:13" ht="12.75" customHeight="1" x14ac:dyDescent="0.2">
      <c r="A484" s="26"/>
      <c r="B484" s="30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</row>
    <row r="485" spans="1:13" ht="12.75" customHeight="1" x14ac:dyDescent="0.2">
      <c r="A485" s="26"/>
      <c r="B485" s="30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</row>
    <row r="486" spans="1:13" ht="12.75" customHeight="1" x14ac:dyDescent="0.2">
      <c r="A486" s="26"/>
      <c r="B486" s="30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</row>
    <row r="487" spans="1:13" ht="12.75" customHeight="1" x14ac:dyDescent="0.2">
      <c r="A487" s="26"/>
      <c r="B487" s="30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</row>
    <row r="488" spans="1:13" ht="12.75" customHeight="1" x14ac:dyDescent="0.2">
      <c r="A488" s="26"/>
      <c r="B488" s="30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</row>
    <row r="489" spans="1:13" ht="12.75" customHeight="1" x14ac:dyDescent="0.2">
      <c r="A489" s="26"/>
      <c r="B489" s="30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</row>
    <row r="490" spans="1:13" ht="12.75" customHeight="1" x14ac:dyDescent="0.2">
      <c r="A490" s="26"/>
      <c r="B490" s="30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</row>
    <row r="491" spans="1:13" ht="12.75" customHeight="1" x14ac:dyDescent="0.2">
      <c r="A491" s="26"/>
      <c r="B491" s="30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</row>
    <row r="492" spans="1:13" ht="12.75" customHeight="1" x14ac:dyDescent="0.2">
      <c r="A492" s="26"/>
      <c r="B492" s="30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</row>
    <row r="493" spans="1:13" ht="12.75" customHeight="1" x14ac:dyDescent="0.2">
      <c r="A493" s="26"/>
      <c r="B493" s="30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</row>
    <row r="494" spans="1:13" ht="12.75" customHeight="1" x14ac:dyDescent="0.2">
      <c r="A494" s="26"/>
      <c r="B494" s="30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</row>
    <row r="495" spans="1:13" ht="12.75" customHeight="1" x14ac:dyDescent="0.2">
      <c r="A495" s="26"/>
      <c r="B495" s="30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</row>
    <row r="496" spans="1:13" ht="12.75" customHeight="1" x14ac:dyDescent="0.2">
      <c r="A496" s="26"/>
      <c r="B496" s="30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</row>
    <row r="497" spans="1:13" ht="12.75" customHeight="1" x14ac:dyDescent="0.2">
      <c r="A497" s="26"/>
      <c r="B497" s="30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</row>
    <row r="498" spans="1:13" ht="12.75" customHeight="1" x14ac:dyDescent="0.2">
      <c r="A498" s="26"/>
      <c r="B498" s="30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</row>
    <row r="499" spans="1:13" ht="12.75" customHeight="1" x14ac:dyDescent="0.2">
      <c r="A499" s="26"/>
      <c r="B499" s="30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</row>
    <row r="500" spans="1:13" ht="12.75" customHeight="1" x14ac:dyDescent="0.2">
      <c r="A500" s="26"/>
      <c r="B500" s="30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</row>
    <row r="501" spans="1:13" ht="12.75" customHeight="1" x14ac:dyDescent="0.2">
      <c r="A501" s="26"/>
      <c r="B501" s="30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</row>
    <row r="502" spans="1:13" ht="12.75" customHeight="1" x14ac:dyDescent="0.2">
      <c r="A502" s="26"/>
      <c r="B502" s="30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</row>
    <row r="503" spans="1:13" ht="12.75" customHeight="1" x14ac:dyDescent="0.2">
      <c r="A503" s="26"/>
      <c r="B503" s="30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</row>
    <row r="504" spans="1:13" ht="12.75" customHeight="1" x14ac:dyDescent="0.2">
      <c r="A504" s="26"/>
      <c r="B504" s="30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</row>
    <row r="505" spans="1:13" ht="12.75" customHeight="1" x14ac:dyDescent="0.2">
      <c r="A505" s="26"/>
      <c r="B505" s="30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</row>
    <row r="506" spans="1:13" ht="12.75" customHeight="1" x14ac:dyDescent="0.2">
      <c r="A506" s="26"/>
      <c r="B506" s="30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</row>
    <row r="507" spans="1:13" ht="12.75" customHeight="1" x14ac:dyDescent="0.2">
      <c r="A507" s="26"/>
      <c r="B507" s="30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</row>
    <row r="508" spans="1:13" ht="12.75" customHeight="1" x14ac:dyDescent="0.2">
      <c r="A508" s="26"/>
      <c r="B508" s="30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</row>
    <row r="509" spans="1:13" ht="12.75" customHeight="1" x14ac:dyDescent="0.2">
      <c r="A509" s="26"/>
      <c r="B509" s="30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</row>
    <row r="510" spans="1:13" ht="12.75" customHeight="1" x14ac:dyDescent="0.2">
      <c r="A510" s="26"/>
      <c r="B510" s="30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</row>
    <row r="511" spans="1:13" ht="12.75" customHeight="1" x14ac:dyDescent="0.2">
      <c r="A511" s="26"/>
      <c r="B511" s="30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</row>
    <row r="512" spans="1:13" ht="12.75" customHeight="1" x14ac:dyDescent="0.2">
      <c r="A512" s="26"/>
      <c r="B512" s="30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</row>
    <row r="513" spans="1:13" ht="12.75" customHeight="1" x14ac:dyDescent="0.2">
      <c r="A513" s="26"/>
      <c r="B513" s="30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</row>
    <row r="514" spans="1:13" ht="12.75" customHeight="1" x14ac:dyDescent="0.2">
      <c r="A514" s="26"/>
      <c r="B514" s="30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</row>
    <row r="515" spans="1:13" ht="12.75" customHeight="1" x14ac:dyDescent="0.2">
      <c r="A515" s="26"/>
      <c r="B515" s="30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</row>
    <row r="516" spans="1:13" ht="12.75" customHeight="1" x14ac:dyDescent="0.2">
      <c r="A516" s="26"/>
      <c r="B516" s="30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</row>
    <row r="517" spans="1:13" ht="12.75" customHeight="1" x14ac:dyDescent="0.2">
      <c r="A517" s="26"/>
      <c r="B517" s="30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</row>
    <row r="518" spans="1:13" ht="12.75" customHeight="1" x14ac:dyDescent="0.2">
      <c r="A518" s="26"/>
      <c r="B518" s="30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</row>
    <row r="519" spans="1:13" ht="12.75" customHeight="1" x14ac:dyDescent="0.2">
      <c r="A519" s="26"/>
      <c r="B519" s="30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</row>
    <row r="520" spans="1:13" ht="12.75" customHeight="1" x14ac:dyDescent="0.2">
      <c r="A520" s="26"/>
      <c r="B520" s="30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</row>
    <row r="521" spans="1:13" ht="12.75" customHeight="1" x14ac:dyDescent="0.2">
      <c r="A521" s="26"/>
      <c r="B521" s="30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</row>
    <row r="522" spans="1:13" ht="12.75" customHeight="1" x14ac:dyDescent="0.2">
      <c r="A522" s="26"/>
      <c r="B522" s="30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</row>
    <row r="523" spans="1:13" ht="12.75" customHeight="1" x14ac:dyDescent="0.2">
      <c r="A523" s="26"/>
      <c r="B523" s="30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</row>
    <row r="524" spans="1:13" ht="12.75" customHeight="1" x14ac:dyDescent="0.2">
      <c r="A524" s="26"/>
      <c r="B524" s="30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</row>
    <row r="525" spans="1:13" ht="12.75" customHeight="1" x14ac:dyDescent="0.2">
      <c r="A525" s="26"/>
      <c r="B525" s="30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</row>
    <row r="526" spans="1:13" ht="12.75" customHeight="1" x14ac:dyDescent="0.2">
      <c r="A526" s="26"/>
      <c r="B526" s="30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</row>
    <row r="527" spans="1:13" ht="12.75" customHeight="1" x14ac:dyDescent="0.2">
      <c r="A527" s="26"/>
      <c r="B527" s="30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</row>
    <row r="528" spans="1:13" ht="12.75" customHeight="1" x14ac:dyDescent="0.2">
      <c r="A528" s="26"/>
      <c r="B528" s="30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</row>
    <row r="529" spans="1:13" ht="12.75" customHeight="1" x14ac:dyDescent="0.2">
      <c r="A529" s="26"/>
      <c r="B529" s="30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</row>
    <row r="530" spans="1:13" ht="12.75" customHeight="1" x14ac:dyDescent="0.2">
      <c r="A530" s="26"/>
      <c r="B530" s="30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</row>
    <row r="531" spans="1:13" ht="12.75" customHeight="1" x14ac:dyDescent="0.2">
      <c r="A531" s="26"/>
      <c r="B531" s="30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</row>
    <row r="532" spans="1:13" ht="12.75" customHeight="1" x14ac:dyDescent="0.2">
      <c r="A532" s="26"/>
      <c r="B532" s="30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</row>
    <row r="533" spans="1:13" ht="12.75" customHeight="1" x14ac:dyDescent="0.2">
      <c r="A533" s="26"/>
      <c r="B533" s="30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</row>
    <row r="534" spans="1:13" ht="12.75" customHeight="1" x14ac:dyDescent="0.2">
      <c r="A534" s="26"/>
      <c r="B534" s="30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</row>
    <row r="535" spans="1:13" ht="12.75" customHeight="1" x14ac:dyDescent="0.2">
      <c r="A535" s="26"/>
      <c r="B535" s="30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</row>
    <row r="536" spans="1:13" ht="12.75" customHeight="1" x14ac:dyDescent="0.2">
      <c r="A536" s="26"/>
      <c r="B536" s="30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</row>
    <row r="537" spans="1:13" ht="12.75" customHeight="1" x14ac:dyDescent="0.2">
      <c r="A537" s="26"/>
      <c r="B537" s="30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</row>
    <row r="538" spans="1:13" ht="12.75" customHeight="1" x14ac:dyDescent="0.2">
      <c r="A538" s="26"/>
      <c r="B538" s="30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</row>
    <row r="539" spans="1:13" ht="12.75" customHeight="1" x14ac:dyDescent="0.2">
      <c r="A539" s="26"/>
      <c r="B539" s="30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</row>
    <row r="540" spans="1:13" ht="12.75" customHeight="1" x14ac:dyDescent="0.2">
      <c r="A540" s="26"/>
      <c r="B540" s="30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</row>
    <row r="541" spans="1:13" ht="12.75" customHeight="1" x14ac:dyDescent="0.2">
      <c r="A541" s="26"/>
      <c r="B541" s="30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</row>
    <row r="542" spans="1:13" ht="12.75" customHeight="1" x14ac:dyDescent="0.2">
      <c r="A542" s="26"/>
      <c r="B542" s="30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</row>
    <row r="543" spans="1:13" ht="12.75" customHeight="1" x14ac:dyDescent="0.2">
      <c r="A543" s="26"/>
      <c r="B543" s="30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</row>
    <row r="544" spans="1:13" ht="12.75" customHeight="1" x14ac:dyDescent="0.2">
      <c r="A544" s="26"/>
      <c r="B544" s="30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</row>
    <row r="545" spans="1:13" ht="12.75" customHeight="1" x14ac:dyDescent="0.2">
      <c r="A545" s="26"/>
      <c r="B545" s="30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</row>
    <row r="546" spans="1:13" ht="12.75" customHeight="1" x14ac:dyDescent="0.2">
      <c r="A546" s="26"/>
      <c r="B546" s="30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</row>
    <row r="547" spans="1:13" ht="12.75" customHeight="1" x14ac:dyDescent="0.2">
      <c r="A547" s="26"/>
      <c r="B547" s="30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</row>
    <row r="548" spans="1:13" ht="12.75" customHeight="1" x14ac:dyDescent="0.2">
      <c r="A548" s="26"/>
      <c r="B548" s="30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</row>
    <row r="549" spans="1:13" ht="12.75" customHeight="1" x14ac:dyDescent="0.2">
      <c r="A549" s="26"/>
      <c r="B549" s="30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</row>
    <row r="550" spans="1:13" ht="12.75" customHeight="1" x14ac:dyDescent="0.2">
      <c r="A550" s="26"/>
      <c r="B550" s="30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</row>
    <row r="551" spans="1:13" ht="12.75" customHeight="1" x14ac:dyDescent="0.2">
      <c r="A551" s="26"/>
      <c r="B551" s="30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</row>
    <row r="552" spans="1:13" ht="12.75" customHeight="1" x14ac:dyDescent="0.2">
      <c r="A552" s="26"/>
      <c r="B552" s="30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</row>
    <row r="553" spans="1:13" ht="12.75" customHeight="1" x14ac:dyDescent="0.2">
      <c r="A553" s="26"/>
      <c r="B553" s="30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</row>
    <row r="554" spans="1:13" ht="12.75" customHeight="1" x14ac:dyDescent="0.2">
      <c r="A554" s="26"/>
      <c r="B554" s="30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</row>
    <row r="555" spans="1:13" ht="12.75" customHeight="1" x14ac:dyDescent="0.2">
      <c r="A555" s="26"/>
      <c r="B555" s="30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</row>
    <row r="556" spans="1:13" ht="12.75" customHeight="1" x14ac:dyDescent="0.2">
      <c r="A556" s="26"/>
      <c r="B556" s="30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</row>
    <row r="557" spans="1:13" ht="12.75" customHeight="1" x14ac:dyDescent="0.2">
      <c r="A557" s="26"/>
      <c r="B557" s="30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</row>
    <row r="558" spans="1:13" ht="12.75" customHeight="1" x14ac:dyDescent="0.2">
      <c r="A558" s="26"/>
      <c r="B558" s="30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</row>
    <row r="559" spans="1:13" ht="12.75" customHeight="1" x14ac:dyDescent="0.2">
      <c r="A559" s="26"/>
      <c r="B559" s="30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</row>
    <row r="560" spans="1:13" ht="12.75" customHeight="1" x14ac:dyDescent="0.2">
      <c r="A560" s="26"/>
      <c r="B560" s="30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</row>
    <row r="561" spans="1:13" ht="12.75" customHeight="1" x14ac:dyDescent="0.2">
      <c r="A561" s="26"/>
      <c r="B561" s="30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</row>
    <row r="562" spans="1:13" ht="12.75" customHeight="1" x14ac:dyDescent="0.2">
      <c r="A562" s="26"/>
      <c r="B562" s="30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</row>
    <row r="563" spans="1:13" ht="12.75" customHeight="1" x14ac:dyDescent="0.2">
      <c r="A563" s="26"/>
      <c r="B563" s="30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</row>
    <row r="564" spans="1:13" ht="12.75" customHeight="1" x14ac:dyDescent="0.2">
      <c r="A564" s="26"/>
      <c r="B564" s="30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</row>
    <row r="565" spans="1:13" ht="12.75" customHeight="1" x14ac:dyDescent="0.2">
      <c r="A565" s="26"/>
      <c r="B565" s="30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</row>
    <row r="566" spans="1:13" ht="12.75" customHeight="1" x14ac:dyDescent="0.2">
      <c r="A566" s="26"/>
      <c r="B566" s="30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</row>
    <row r="567" spans="1:13" ht="12.75" customHeight="1" x14ac:dyDescent="0.2">
      <c r="A567" s="26"/>
      <c r="B567" s="30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</row>
    <row r="568" spans="1:13" ht="12.75" customHeight="1" x14ac:dyDescent="0.2">
      <c r="A568" s="26"/>
      <c r="B568" s="30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</row>
    <row r="569" spans="1:13" ht="12.75" customHeight="1" x14ac:dyDescent="0.2">
      <c r="A569" s="26"/>
      <c r="B569" s="30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</row>
    <row r="570" spans="1:13" ht="12.75" customHeight="1" x14ac:dyDescent="0.2">
      <c r="A570" s="26"/>
      <c r="B570" s="30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</row>
    <row r="571" spans="1:13" ht="12.75" customHeight="1" x14ac:dyDescent="0.2">
      <c r="A571" s="26"/>
      <c r="B571" s="30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</row>
    <row r="572" spans="1:13" ht="12.75" customHeight="1" x14ac:dyDescent="0.2">
      <c r="A572" s="26"/>
      <c r="B572" s="30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</row>
    <row r="573" spans="1:13" ht="12.75" customHeight="1" x14ac:dyDescent="0.2">
      <c r="A573" s="26"/>
      <c r="B573" s="30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</row>
    <row r="574" spans="1:13" ht="12.75" customHeight="1" x14ac:dyDescent="0.2">
      <c r="A574" s="26"/>
      <c r="B574" s="30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</row>
    <row r="575" spans="1:13" ht="12.75" customHeight="1" x14ac:dyDescent="0.2">
      <c r="A575" s="26"/>
      <c r="B575" s="30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</row>
    <row r="576" spans="1:13" ht="12.75" customHeight="1" x14ac:dyDescent="0.2">
      <c r="A576" s="26"/>
      <c r="B576" s="30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</row>
    <row r="577" spans="1:13" ht="12.75" customHeight="1" x14ac:dyDescent="0.2">
      <c r="A577" s="26"/>
      <c r="B577" s="30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</row>
    <row r="578" spans="1:13" ht="12.75" customHeight="1" x14ac:dyDescent="0.2">
      <c r="A578" s="26"/>
      <c r="B578" s="30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</row>
    <row r="579" spans="1:13" ht="12.75" customHeight="1" x14ac:dyDescent="0.2">
      <c r="A579" s="26"/>
      <c r="B579" s="30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</row>
    <row r="580" spans="1:13" ht="12.75" customHeight="1" x14ac:dyDescent="0.2">
      <c r="A580" s="26"/>
      <c r="B580" s="30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</row>
    <row r="581" spans="1:13" ht="12.75" customHeight="1" x14ac:dyDescent="0.2">
      <c r="A581" s="26"/>
      <c r="B581" s="30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</row>
    <row r="582" spans="1:13" ht="12.75" customHeight="1" x14ac:dyDescent="0.2">
      <c r="A582" s="26"/>
      <c r="B582" s="30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</row>
    <row r="583" spans="1:13" ht="12.75" customHeight="1" x14ac:dyDescent="0.2">
      <c r="A583" s="26"/>
      <c r="B583" s="30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</row>
    <row r="584" spans="1:13" ht="12.75" customHeight="1" x14ac:dyDescent="0.2">
      <c r="A584" s="26"/>
      <c r="B584" s="30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</row>
    <row r="585" spans="1:13" ht="12.75" customHeight="1" x14ac:dyDescent="0.2">
      <c r="A585" s="26"/>
      <c r="B585" s="30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</row>
    <row r="586" spans="1:13" ht="12.75" customHeight="1" x14ac:dyDescent="0.2">
      <c r="A586" s="26"/>
      <c r="B586" s="30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</row>
    <row r="587" spans="1:13" ht="12.75" customHeight="1" x14ac:dyDescent="0.2">
      <c r="A587" s="26"/>
      <c r="B587" s="30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</row>
    <row r="588" spans="1:13" ht="12.75" customHeight="1" x14ac:dyDescent="0.2">
      <c r="A588" s="26"/>
      <c r="B588" s="30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</row>
    <row r="589" spans="1:13" ht="12.75" customHeight="1" x14ac:dyDescent="0.2">
      <c r="A589" s="26"/>
      <c r="B589" s="30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</row>
    <row r="590" spans="1:13" ht="12.75" customHeight="1" x14ac:dyDescent="0.2">
      <c r="A590" s="26"/>
      <c r="B590" s="30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</row>
    <row r="591" spans="1:13" ht="12.75" customHeight="1" x14ac:dyDescent="0.2">
      <c r="A591" s="26"/>
      <c r="B591" s="30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</row>
    <row r="592" spans="1:13" ht="12.75" customHeight="1" x14ac:dyDescent="0.2">
      <c r="A592" s="26"/>
      <c r="B592" s="30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</row>
    <row r="593" spans="1:13" ht="12.75" customHeight="1" x14ac:dyDescent="0.2">
      <c r="A593" s="26"/>
      <c r="B593" s="30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</row>
    <row r="594" spans="1:13" ht="12.75" customHeight="1" x14ac:dyDescent="0.2">
      <c r="A594" s="26"/>
      <c r="B594" s="30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</row>
    <row r="595" spans="1:13" ht="12.75" customHeight="1" x14ac:dyDescent="0.2">
      <c r="A595" s="26"/>
      <c r="B595" s="30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</row>
    <row r="596" spans="1:13" ht="12.75" customHeight="1" x14ac:dyDescent="0.2">
      <c r="A596" s="26"/>
      <c r="B596" s="30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</row>
    <row r="597" spans="1:13" ht="12.75" customHeight="1" x14ac:dyDescent="0.2">
      <c r="A597" s="26"/>
      <c r="B597" s="30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</row>
    <row r="598" spans="1:13" ht="12.75" customHeight="1" x14ac:dyDescent="0.2">
      <c r="A598" s="26"/>
      <c r="B598" s="30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</row>
    <row r="599" spans="1:13" ht="12.75" customHeight="1" x14ac:dyDescent="0.2">
      <c r="A599" s="26"/>
      <c r="B599" s="30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</row>
    <row r="600" spans="1:13" ht="12.75" customHeight="1" x14ac:dyDescent="0.2">
      <c r="A600" s="26"/>
      <c r="B600" s="30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</row>
    <row r="601" spans="1:13" ht="12.75" customHeight="1" x14ac:dyDescent="0.2">
      <c r="A601" s="26"/>
      <c r="B601" s="30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</row>
    <row r="602" spans="1:13" ht="12.75" customHeight="1" x14ac:dyDescent="0.2">
      <c r="A602" s="26"/>
      <c r="B602" s="30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</row>
    <row r="603" spans="1:13" ht="12.75" customHeight="1" x14ac:dyDescent="0.2">
      <c r="A603" s="26"/>
      <c r="B603" s="30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</row>
    <row r="604" spans="1:13" ht="12.75" customHeight="1" x14ac:dyDescent="0.2">
      <c r="A604" s="26"/>
      <c r="B604" s="30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</row>
    <row r="605" spans="1:13" ht="12.75" customHeight="1" x14ac:dyDescent="0.2">
      <c r="A605" s="26"/>
      <c r="B605" s="30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</row>
    <row r="606" spans="1:13" ht="12.75" customHeight="1" x14ac:dyDescent="0.2">
      <c r="A606" s="26"/>
      <c r="B606" s="30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</row>
    <row r="607" spans="1:13" ht="12.75" customHeight="1" x14ac:dyDescent="0.2">
      <c r="A607" s="26"/>
      <c r="B607" s="30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</row>
    <row r="608" spans="1:13" ht="12.75" customHeight="1" x14ac:dyDescent="0.2">
      <c r="A608" s="26"/>
      <c r="B608" s="30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</row>
    <row r="609" spans="1:13" ht="12.75" customHeight="1" x14ac:dyDescent="0.2">
      <c r="A609" s="26"/>
      <c r="B609" s="30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</row>
    <row r="610" spans="1:13" ht="12.75" customHeight="1" x14ac:dyDescent="0.2">
      <c r="A610" s="26"/>
      <c r="B610" s="30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</row>
    <row r="611" spans="1:13" ht="12.75" customHeight="1" x14ac:dyDescent="0.2">
      <c r="A611" s="26"/>
      <c r="B611" s="30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</row>
    <row r="612" spans="1:13" ht="12.75" customHeight="1" x14ac:dyDescent="0.2">
      <c r="A612" s="26"/>
      <c r="B612" s="30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</row>
    <row r="613" spans="1:13" ht="12.75" customHeight="1" x14ac:dyDescent="0.2">
      <c r="A613" s="26"/>
      <c r="B613" s="30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</row>
    <row r="614" spans="1:13" ht="12.75" customHeight="1" x14ac:dyDescent="0.2">
      <c r="A614" s="26"/>
      <c r="B614" s="30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</row>
    <row r="615" spans="1:13" ht="12.75" customHeight="1" x14ac:dyDescent="0.2">
      <c r="A615" s="26"/>
      <c r="B615" s="30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</row>
    <row r="616" spans="1:13" ht="12.75" customHeight="1" x14ac:dyDescent="0.2">
      <c r="A616" s="26"/>
      <c r="B616" s="30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</row>
    <row r="617" spans="1:13" ht="12.75" customHeight="1" x14ac:dyDescent="0.2">
      <c r="A617" s="26"/>
      <c r="B617" s="30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</row>
    <row r="618" spans="1:13" ht="12.75" customHeight="1" x14ac:dyDescent="0.2">
      <c r="A618" s="26"/>
      <c r="B618" s="30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</row>
    <row r="619" spans="1:13" ht="12.75" customHeight="1" x14ac:dyDescent="0.2">
      <c r="A619" s="26"/>
      <c r="B619" s="30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</row>
    <row r="620" spans="1:13" ht="12.75" customHeight="1" x14ac:dyDescent="0.2">
      <c r="A620" s="26"/>
      <c r="B620" s="30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</row>
    <row r="621" spans="1:13" ht="12.75" customHeight="1" x14ac:dyDescent="0.2">
      <c r="A621" s="26"/>
      <c r="B621" s="30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</row>
    <row r="622" spans="1:13" ht="12.75" customHeight="1" x14ac:dyDescent="0.2">
      <c r="A622" s="26"/>
      <c r="B622" s="30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</row>
    <row r="623" spans="1:13" ht="12.75" customHeight="1" x14ac:dyDescent="0.2">
      <c r="A623" s="26"/>
      <c r="B623" s="30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</row>
    <row r="624" spans="1:13" ht="12.75" customHeight="1" x14ac:dyDescent="0.2">
      <c r="A624" s="26"/>
      <c r="B624" s="30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</row>
    <row r="625" spans="1:13" ht="12.75" customHeight="1" x14ac:dyDescent="0.2">
      <c r="A625" s="26"/>
      <c r="B625" s="30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</row>
    <row r="626" spans="1:13" ht="12.75" customHeight="1" x14ac:dyDescent="0.2">
      <c r="A626" s="26"/>
      <c r="B626" s="30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</row>
    <row r="627" spans="1:13" ht="12.75" customHeight="1" x14ac:dyDescent="0.2">
      <c r="A627" s="26"/>
      <c r="B627" s="30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</row>
    <row r="628" spans="1:13" ht="12.75" customHeight="1" x14ac:dyDescent="0.2">
      <c r="A628" s="26"/>
      <c r="B628" s="30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</row>
    <row r="629" spans="1:13" ht="12.75" customHeight="1" x14ac:dyDescent="0.2">
      <c r="A629" s="26"/>
      <c r="B629" s="30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</row>
    <row r="630" spans="1:13" ht="12.75" customHeight="1" x14ac:dyDescent="0.2">
      <c r="A630" s="26"/>
      <c r="B630" s="30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</row>
    <row r="631" spans="1:13" ht="12.75" customHeight="1" x14ac:dyDescent="0.2">
      <c r="A631" s="26"/>
      <c r="B631" s="30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</row>
    <row r="632" spans="1:13" ht="12.75" customHeight="1" x14ac:dyDescent="0.2">
      <c r="A632" s="26"/>
      <c r="B632" s="30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</row>
    <row r="633" spans="1:13" ht="12.75" customHeight="1" x14ac:dyDescent="0.2">
      <c r="A633" s="26"/>
      <c r="B633" s="30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</row>
    <row r="634" spans="1:13" ht="12.75" customHeight="1" x14ac:dyDescent="0.2">
      <c r="A634" s="26"/>
      <c r="B634" s="30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</row>
    <row r="635" spans="1:13" ht="12.75" customHeight="1" x14ac:dyDescent="0.2">
      <c r="A635" s="26"/>
      <c r="B635" s="30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</row>
    <row r="636" spans="1:13" ht="12.75" customHeight="1" x14ac:dyDescent="0.2">
      <c r="A636" s="26"/>
      <c r="B636" s="30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</row>
    <row r="637" spans="1:13" ht="12.75" customHeight="1" x14ac:dyDescent="0.2">
      <c r="A637" s="26"/>
      <c r="B637" s="30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</row>
    <row r="638" spans="1:13" ht="12.75" customHeight="1" x14ac:dyDescent="0.2">
      <c r="A638" s="26"/>
      <c r="B638" s="30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</row>
    <row r="639" spans="1:13" ht="12.75" customHeight="1" x14ac:dyDescent="0.2">
      <c r="A639" s="26"/>
      <c r="B639" s="30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</row>
    <row r="640" spans="1:13" ht="12.75" customHeight="1" x14ac:dyDescent="0.2">
      <c r="A640" s="26"/>
      <c r="B640" s="30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</row>
    <row r="641" spans="1:13" ht="12.75" customHeight="1" x14ac:dyDescent="0.2">
      <c r="A641" s="26"/>
      <c r="B641" s="30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</row>
    <row r="642" spans="1:13" ht="12.75" customHeight="1" x14ac:dyDescent="0.2">
      <c r="A642" s="26"/>
      <c r="B642" s="30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</row>
    <row r="643" spans="1:13" ht="12.75" customHeight="1" x14ac:dyDescent="0.2">
      <c r="A643" s="26"/>
      <c r="B643" s="30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</row>
    <row r="644" spans="1:13" ht="12.75" customHeight="1" x14ac:dyDescent="0.2">
      <c r="A644" s="26"/>
      <c r="B644" s="30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</row>
    <row r="645" spans="1:13" ht="12.75" customHeight="1" x14ac:dyDescent="0.2">
      <c r="A645" s="26"/>
      <c r="B645" s="30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</row>
    <row r="646" spans="1:13" ht="12.75" customHeight="1" x14ac:dyDescent="0.2">
      <c r="A646" s="26"/>
      <c r="B646" s="30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</row>
    <row r="647" spans="1:13" ht="12.75" customHeight="1" x14ac:dyDescent="0.2">
      <c r="A647" s="26"/>
      <c r="B647" s="30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</row>
    <row r="648" spans="1:13" ht="12.75" customHeight="1" x14ac:dyDescent="0.2">
      <c r="A648" s="26"/>
      <c r="B648" s="30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</row>
    <row r="649" spans="1:13" ht="12.75" customHeight="1" x14ac:dyDescent="0.2">
      <c r="A649" s="26"/>
      <c r="B649" s="30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</row>
    <row r="650" spans="1:13" ht="12.75" customHeight="1" x14ac:dyDescent="0.2">
      <c r="A650" s="26"/>
      <c r="B650" s="30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</row>
    <row r="651" spans="1:13" ht="12.75" customHeight="1" x14ac:dyDescent="0.2">
      <c r="A651" s="26"/>
      <c r="B651" s="30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</row>
    <row r="652" spans="1:13" ht="12.75" customHeight="1" x14ac:dyDescent="0.2">
      <c r="A652" s="26"/>
      <c r="B652" s="30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</row>
    <row r="653" spans="1:13" ht="12.75" customHeight="1" x14ac:dyDescent="0.2">
      <c r="A653" s="26"/>
      <c r="B653" s="30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</row>
    <row r="654" spans="1:13" ht="12.75" customHeight="1" x14ac:dyDescent="0.2">
      <c r="A654" s="26"/>
      <c r="B654" s="30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</row>
    <row r="655" spans="1:13" ht="12.75" customHeight="1" x14ac:dyDescent="0.2">
      <c r="A655" s="26"/>
      <c r="B655" s="30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</row>
    <row r="656" spans="1:13" ht="12.75" customHeight="1" x14ac:dyDescent="0.2">
      <c r="A656" s="26"/>
      <c r="B656" s="30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</row>
    <row r="657" spans="1:13" ht="12.75" customHeight="1" x14ac:dyDescent="0.2">
      <c r="A657" s="26"/>
      <c r="B657" s="30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</row>
    <row r="658" spans="1:13" ht="12.75" customHeight="1" x14ac:dyDescent="0.2">
      <c r="A658" s="26"/>
      <c r="B658" s="30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</row>
    <row r="659" spans="1:13" ht="12.75" customHeight="1" x14ac:dyDescent="0.2">
      <c r="A659" s="26"/>
      <c r="B659" s="30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</row>
    <row r="660" spans="1:13" ht="12.75" customHeight="1" x14ac:dyDescent="0.2">
      <c r="A660" s="26"/>
      <c r="B660" s="30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</row>
    <row r="661" spans="1:13" ht="12.75" customHeight="1" x14ac:dyDescent="0.2">
      <c r="A661" s="26"/>
      <c r="B661" s="30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</row>
    <row r="662" spans="1:13" ht="12.75" customHeight="1" x14ac:dyDescent="0.2">
      <c r="A662" s="26"/>
      <c r="B662" s="30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</row>
    <row r="663" spans="1:13" ht="12.75" customHeight="1" x14ac:dyDescent="0.2">
      <c r="A663" s="26"/>
      <c r="B663" s="30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</row>
    <row r="664" spans="1:13" ht="12.75" customHeight="1" x14ac:dyDescent="0.2">
      <c r="A664" s="26"/>
      <c r="B664" s="30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</row>
    <row r="665" spans="1:13" ht="12.75" customHeight="1" x14ac:dyDescent="0.2">
      <c r="A665" s="26"/>
      <c r="B665" s="30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</row>
    <row r="666" spans="1:13" ht="12.75" customHeight="1" x14ac:dyDescent="0.2">
      <c r="A666" s="26"/>
      <c r="B666" s="30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</row>
    <row r="667" spans="1:13" ht="12.75" customHeight="1" x14ac:dyDescent="0.2">
      <c r="A667" s="26"/>
      <c r="B667" s="30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</row>
    <row r="668" spans="1:13" ht="12.75" customHeight="1" x14ac:dyDescent="0.2">
      <c r="A668" s="26"/>
      <c r="B668" s="30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</row>
    <row r="669" spans="1:13" ht="12.75" customHeight="1" x14ac:dyDescent="0.2">
      <c r="A669" s="26"/>
      <c r="B669" s="30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</row>
    <row r="670" spans="1:13" ht="12.75" customHeight="1" x14ac:dyDescent="0.2">
      <c r="A670" s="26"/>
      <c r="B670" s="30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</row>
    <row r="671" spans="1:13" ht="12.75" customHeight="1" x14ac:dyDescent="0.2">
      <c r="A671" s="26"/>
      <c r="B671" s="30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</row>
    <row r="672" spans="1:13" ht="12.75" customHeight="1" x14ac:dyDescent="0.2">
      <c r="A672" s="26"/>
      <c r="B672" s="30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</row>
    <row r="673" spans="1:13" ht="12.75" customHeight="1" x14ac:dyDescent="0.2">
      <c r="A673" s="26"/>
      <c r="B673" s="30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</row>
    <row r="674" spans="1:13" ht="12.75" customHeight="1" x14ac:dyDescent="0.2">
      <c r="A674" s="26"/>
      <c r="B674" s="30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</row>
    <row r="675" spans="1:13" ht="12.75" customHeight="1" x14ac:dyDescent="0.2">
      <c r="A675" s="26"/>
      <c r="B675" s="30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</row>
    <row r="676" spans="1:13" ht="12.75" customHeight="1" x14ac:dyDescent="0.2">
      <c r="A676" s="26"/>
      <c r="B676" s="30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</row>
    <row r="677" spans="1:13" ht="12.75" customHeight="1" x14ac:dyDescent="0.2">
      <c r="A677" s="26"/>
      <c r="B677" s="30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</row>
    <row r="678" spans="1:13" ht="12.75" customHeight="1" x14ac:dyDescent="0.2">
      <c r="A678" s="26"/>
      <c r="B678" s="30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</row>
    <row r="679" spans="1:13" ht="12.75" customHeight="1" x14ac:dyDescent="0.2">
      <c r="A679" s="26"/>
      <c r="B679" s="30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</row>
    <row r="680" spans="1:13" ht="12.75" customHeight="1" x14ac:dyDescent="0.2">
      <c r="A680" s="26"/>
      <c r="B680" s="30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</row>
    <row r="681" spans="1:13" ht="12.75" customHeight="1" x14ac:dyDescent="0.2">
      <c r="A681" s="26"/>
      <c r="B681" s="30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</row>
    <row r="682" spans="1:13" ht="12.75" customHeight="1" x14ac:dyDescent="0.2">
      <c r="A682" s="26"/>
      <c r="B682" s="30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</row>
    <row r="683" spans="1:13" ht="12.75" customHeight="1" x14ac:dyDescent="0.2">
      <c r="A683" s="26"/>
      <c r="B683" s="30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</row>
    <row r="684" spans="1:13" ht="12.75" customHeight="1" x14ac:dyDescent="0.2">
      <c r="A684" s="26"/>
      <c r="B684" s="30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</row>
    <row r="685" spans="1:13" ht="12.75" customHeight="1" x14ac:dyDescent="0.2">
      <c r="A685" s="26"/>
      <c r="B685" s="30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</row>
    <row r="686" spans="1:13" ht="12.75" customHeight="1" x14ac:dyDescent="0.2">
      <c r="A686" s="26"/>
      <c r="B686" s="30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</row>
    <row r="687" spans="1:13" ht="12.75" customHeight="1" x14ac:dyDescent="0.2">
      <c r="A687" s="26"/>
      <c r="B687" s="30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</row>
    <row r="688" spans="1:13" ht="12.75" customHeight="1" x14ac:dyDescent="0.2">
      <c r="A688" s="26"/>
      <c r="B688" s="30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</row>
    <row r="689" spans="1:13" ht="12.75" customHeight="1" x14ac:dyDescent="0.2">
      <c r="A689" s="26"/>
      <c r="B689" s="30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</row>
    <row r="690" spans="1:13" ht="12.75" customHeight="1" x14ac:dyDescent="0.2">
      <c r="A690" s="26"/>
      <c r="B690" s="30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</row>
    <row r="691" spans="1:13" ht="12.75" customHeight="1" x14ac:dyDescent="0.2">
      <c r="A691" s="26"/>
      <c r="B691" s="30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</row>
    <row r="692" spans="1:13" ht="12.75" customHeight="1" x14ac:dyDescent="0.2">
      <c r="A692" s="26"/>
      <c r="B692" s="30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</row>
    <row r="693" spans="1:13" ht="12.75" customHeight="1" x14ac:dyDescent="0.2">
      <c r="A693" s="26"/>
      <c r="B693" s="30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</row>
    <row r="694" spans="1:13" ht="12.75" customHeight="1" x14ac:dyDescent="0.2">
      <c r="A694" s="26"/>
      <c r="B694" s="30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</row>
    <row r="695" spans="1:13" ht="12.75" customHeight="1" x14ac:dyDescent="0.2">
      <c r="A695" s="26"/>
      <c r="B695" s="30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</row>
    <row r="696" spans="1:13" ht="12.75" customHeight="1" x14ac:dyDescent="0.2">
      <c r="A696" s="26"/>
      <c r="B696" s="30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</row>
    <row r="697" spans="1:13" ht="12.75" customHeight="1" x14ac:dyDescent="0.2">
      <c r="A697" s="26"/>
      <c r="B697" s="30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</row>
    <row r="698" spans="1:13" ht="12.75" customHeight="1" x14ac:dyDescent="0.2">
      <c r="A698" s="26"/>
      <c r="B698" s="30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</row>
    <row r="699" spans="1:13" ht="12.75" customHeight="1" x14ac:dyDescent="0.2">
      <c r="A699" s="26"/>
      <c r="B699" s="30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</row>
    <row r="700" spans="1:13" ht="12.75" customHeight="1" x14ac:dyDescent="0.2">
      <c r="A700" s="26"/>
      <c r="B700" s="30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</row>
    <row r="701" spans="1:13" ht="12.75" customHeight="1" x14ac:dyDescent="0.2">
      <c r="A701" s="26"/>
      <c r="B701" s="30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</row>
    <row r="702" spans="1:13" ht="12.75" customHeight="1" x14ac:dyDescent="0.2">
      <c r="A702" s="26"/>
      <c r="B702" s="30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</row>
    <row r="703" spans="1:13" ht="12.75" customHeight="1" x14ac:dyDescent="0.2">
      <c r="A703" s="26"/>
      <c r="B703" s="30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</row>
    <row r="704" spans="1:13" ht="12.75" customHeight="1" x14ac:dyDescent="0.2">
      <c r="A704" s="26"/>
      <c r="B704" s="30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</row>
    <row r="705" spans="1:13" ht="12.75" customHeight="1" x14ac:dyDescent="0.2">
      <c r="A705" s="26"/>
      <c r="B705" s="30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</row>
    <row r="706" spans="1:13" ht="12.75" customHeight="1" x14ac:dyDescent="0.2">
      <c r="A706" s="26"/>
      <c r="B706" s="30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</row>
    <row r="707" spans="1:13" ht="12.75" customHeight="1" x14ac:dyDescent="0.2">
      <c r="A707" s="26"/>
      <c r="B707" s="30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</row>
    <row r="708" spans="1:13" ht="12.75" customHeight="1" x14ac:dyDescent="0.2">
      <c r="A708" s="26"/>
      <c r="B708" s="30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</row>
    <row r="709" spans="1:13" ht="12.75" customHeight="1" x14ac:dyDescent="0.2">
      <c r="A709" s="26"/>
      <c r="B709" s="30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</row>
    <row r="710" spans="1:13" ht="12.75" customHeight="1" x14ac:dyDescent="0.2">
      <c r="A710" s="26"/>
      <c r="B710" s="30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</row>
    <row r="711" spans="1:13" ht="12.75" customHeight="1" x14ac:dyDescent="0.2">
      <c r="A711" s="26"/>
      <c r="B711" s="30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</row>
    <row r="712" spans="1:13" ht="12.75" customHeight="1" x14ac:dyDescent="0.2">
      <c r="A712" s="26"/>
      <c r="B712" s="30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</row>
    <row r="713" spans="1:13" ht="12.75" customHeight="1" x14ac:dyDescent="0.2">
      <c r="A713" s="26"/>
      <c r="B713" s="30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</row>
    <row r="714" spans="1:13" ht="12.75" customHeight="1" x14ac:dyDescent="0.2">
      <c r="A714" s="26"/>
      <c r="B714" s="30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</row>
    <row r="715" spans="1:13" ht="12.75" customHeight="1" x14ac:dyDescent="0.2">
      <c r="A715" s="26"/>
      <c r="B715" s="30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</row>
    <row r="716" spans="1:13" ht="12.75" customHeight="1" x14ac:dyDescent="0.2">
      <c r="A716" s="26"/>
      <c r="B716" s="30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</row>
    <row r="717" spans="1:13" ht="12.75" customHeight="1" x14ac:dyDescent="0.2">
      <c r="A717" s="26"/>
      <c r="B717" s="30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</row>
    <row r="718" spans="1:13" ht="12.75" customHeight="1" x14ac:dyDescent="0.2">
      <c r="A718" s="26"/>
      <c r="B718" s="30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</row>
    <row r="719" spans="1:13" ht="12.75" customHeight="1" x14ac:dyDescent="0.2">
      <c r="A719" s="26"/>
      <c r="B719" s="30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</row>
    <row r="720" spans="1:13" ht="12.75" customHeight="1" x14ac:dyDescent="0.2">
      <c r="A720" s="26"/>
      <c r="B720" s="30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</row>
    <row r="721" spans="1:13" ht="12.75" customHeight="1" x14ac:dyDescent="0.2">
      <c r="A721" s="26"/>
      <c r="B721" s="30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</row>
    <row r="722" spans="1:13" ht="12.75" customHeight="1" x14ac:dyDescent="0.2">
      <c r="A722" s="26"/>
      <c r="B722" s="30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</row>
    <row r="723" spans="1:13" ht="12.75" customHeight="1" x14ac:dyDescent="0.2">
      <c r="A723" s="26"/>
      <c r="B723" s="30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</row>
    <row r="724" spans="1:13" ht="12.75" customHeight="1" x14ac:dyDescent="0.2">
      <c r="A724" s="26"/>
      <c r="B724" s="30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</row>
    <row r="725" spans="1:13" ht="12.75" customHeight="1" x14ac:dyDescent="0.2">
      <c r="A725" s="26"/>
      <c r="B725" s="30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</row>
    <row r="726" spans="1:13" ht="12.75" customHeight="1" x14ac:dyDescent="0.2">
      <c r="A726" s="26"/>
      <c r="B726" s="30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</row>
    <row r="727" spans="1:13" ht="12.75" customHeight="1" x14ac:dyDescent="0.2">
      <c r="A727" s="26"/>
      <c r="B727" s="30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</row>
    <row r="728" spans="1:13" ht="12.75" customHeight="1" x14ac:dyDescent="0.2">
      <c r="A728" s="26"/>
      <c r="B728" s="30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</row>
    <row r="729" spans="1:13" ht="12.75" customHeight="1" x14ac:dyDescent="0.2">
      <c r="A729" s="26"/>
      <c r="B729" s="30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</row>
    <row r="730" spans="1:13" ht="12.75" customHeight="1" x14ac:dyDescent="0.2">
      <c r="A730" s="26"/>
      <c r="B730" s="30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</row>
    <row r="731" spans="1:13" ht="12.75" customHeight="1" x14ac:dyDescent="0.2">
      <c r="A731" s="26"/>
      <c r="B731" s="30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</row>
    <row r="732" spans="1:13" ht="12.75" customHeight="1" x14ac:dyDescent="0.2">
      <c r="A732" s="26"/>
      <c r="B732" s="30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</row>
    <row r="733" spans="1:13" ht="12.75" customHeight="1" x14ac:dyDescent="0.2">
      <c r="A733" s="26"/>
      <c r="B733" s="30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</row>
    <row r="734" spans="1:13" ht="12.75" customHeight="1" x14ac:dyDescent="0.2">
      <c r="A734" s="26"/>
      <c r="B734" s="30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</row>
    <row r="735" spans="1:13" ht="12.75" customHeight="1" x14ac:dyDescent="0.2">
      <c r="A735" s="26"/>
      <c r="B735" s="30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</row>
    <row r="736" spans="1:13" ht="12.75" customHeight="1" x14ac:dyDescent="0.2">
      <c r="A736" s="26"/>
      <c r="B736" s="30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</row>
    <row r="737" spans="1:13" ht="12.75" customHeight="1" x14ac:dyDescent="0.2">
      <c r="A737" s="26"/>
      <c r="B737" s="30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</row>
    <row r="738" spans="1:13" ht="12.75" customHeight="1" x14ac:dyDescent="0.2">
      <c r="A738" s="26"/>
      <c r="B738" s="30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</row>
    <row r="739" spans="1:13" ht="12.75" customHeight="1" x14ac:dyDescent="0.2">
      <c r="A739" s="26"/>
      <c r="B739" s="30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</row>
    <row r="740" spans="1:13" ht="12.75" customHeight="1" x14ac:dyDescent="0.2">
      <c r="A740" s="26"/>
      <c r="B740" s="30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</row>
    <row r="741" spans="1:13" ht="12.75" customHeight="1" x14ac:dyDescent="0.2">
      <c r="A741" s="26"/>
      <c r="B741" s="30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</row>
    <row r="742" spans="1:13" ht="12.75" customHeight="1" x14ac:dyDescent="0.2">
      <c r="A742" s="26"/>
      <c r="B742" s="30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</row>
    <row r="743" spans="1:13" ht="12.75" customHeight="1" x14ac:dyDescent="0.2">
      <c r="A743" s="26"/>
      <c r="B743" s="30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</row>
    <row r="744" spans="1:13" ht="12.75" customHeight="1" x14ac:dyDescent="0.2">
      <c r="A744" s="26"/>
      <c r="B744" s="30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</row>
    <row r="745" spans="1:13" ht="12.75" customHeight="1" x14ac:dyDescent="0.2">
      <c r="A745" s="26"/>
      <c r="B745" s="30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</row>
    <row r="746" spans="1:13" ht="12.75" customHeight="1" x14ac:dyDescent="0.2">
      <c r="A746" s="26"/>
      <c r="B746" s="30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</row>
    <row r="747" spans="1:13" ht="12.75" customHeight="1" x14ac:dyDescent="0.2">
      <c r="A747" s="26"/>
      <c r="B747" s="30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</row>
    <row r="748" spans="1:13" ht="12.75" customHeight="1" x14ac:dyDescent="0.2">
      <c r="A748" s="26"/>
      <c r="B748" s="30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</row>
    <row r="749" spans="1:13" ht="12.75" customHeight="1" x14ac:dyDescent="0.2">
      <c r="A749" s="26"/>
      <c r="B749" s="30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</row>
    <row r="750" spans="1:13" ht="12.75" customHeight="1" x14ac:dyDescent="0.2">
      <c r="A750" s="26"/>
      <c r="B750" s="30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</row>
    <row r="751" spans="1:13" ht="12.75" customHeight="1" x14ac:dyDescent="0.2">
      <c r="A751" s="26"/>
      <c r="B751" s="30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</row>
    <row r="752" spans="1:13" ht="12.75" customHeight="1" x14ac:dyDescent="0.2">
      <c r="A752" s="26"/>
      <c r="B752" s="30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</row>
    <row r="753" spans="1:13" ht="12.75" customHeight="1" x14ac:dyDescent="0.2">
      <c r="A753" s="26"/>
      <c r="B753" s="30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</row>
    <row r="754" spans="1:13" ht="12.75" customHeight="1" x14ac:dyDescent="0.2">
      <c r="A754" s="26"/>
      <c r="B754" s="30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</row>
    <row r="755" spans="1:13" ht="12.75" customHeight="1" x14ac:dyDescent="0.2">
      <c r="A755" s="26"/>
      <c r="B755" s="30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</row>
    <row r="756" spans="1:13" ht="12.75" customHeight="1" x14ac:dyDescent="0.2">
      <c r="A756" s="26"/>
      <c r="B756" s="30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</row>
    <row r="757" spans="1:13" ht="12.75" customHeight="1" x14ac:dyDescent="0.2">
      <c r="A757" s="26"/>
      <c r="B757" s="30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</row>
    <row r="758" spans="1:13" ht="12.75" customHeight="1" x14ac:dyDescent="0.2">
      <c r="A758" s="26"/>
      <c r="B758" s="30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</row>
    <row r="759" spans="1:13" ht="12.75" customHeight="1" x14ac:dyDescent="0.2">
      <c r="A759" s="26"/>
      <c r="B759" s="30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</row>
    <row r="760" spans="1:13" ht="12.75" customHeight="1" x14ac:dyDescent="0.2">
      <c r="A760" s="26"/>
      <c r="B760" s="30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</row>
    <row r="761" spans="1:13" ht="12.75" customHeight="1" x14ac:dyDescent="0.2">
      <c r="A761" s="26"/>
      <c r="B761" s="30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</row>
    <row r="762" spans="1:13" ht="12.75" customHeight="1" x14ac:dyDescent="0.2">
      <c r="A762" s="26"/>
      <c r="B762" s="30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</row>
    <row r="763" spans="1:13" ht="12.75" customHeight="1" x14ac:dyDescent="0.2">
      <c r="A763" s="26"/>
      <c r="B763" s="30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</row>
    <row r="764" spans="1:13" ht="12.75" customHeight="1" x14ac:dyDescent="0.2">
      <c r="A764" s="26"/>
      <c r="B764" s="30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</row>
    <row r="765" spans="1:13" ht="12.75" customHeight="1" x14ac:dyDescent="0.2">
      <c r="A765" s="26"/>
      <c r="B765" s="30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</row>
    <row r="766" spans="1:13" ht="12.75" customHeight="1" x14ac:dyDescent="0.2">
      <c r="A766" s="26"/>
      <c r="B766" s="30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</row>
    <row r="767" spans="1:13" ht="12.75" customHeight="1" x14ac:dyDescent="0.2">
      <c r="A767" s="26"/>
      <c r="B767" s="30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</row>
    <row r="768" spans="1:13" ht="12.75" customHeight="1" x14ac:dyDescent="0.2">
      <c r="A768" s="26"/>
      <c r="B768" s="30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</row>
    <row r="769" spans="1:13" ht="12.75" customHeight="1" x14ac:dyDescent="0.2">
      <c r="A769" s="26"/>
      <c r="B769" s="30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</row>
    <row r="770" spans="1:13" ht="12.75" customHeight="1" x14ac:dyDescent="0.2">
      <c r="A770" s="26"/>
      <c r="B770" s="30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</row>
    <row r="771" spans="1:13" ht="12.75" customHeight="1" x14ac:dyDescent="0.2">
      <c r="A771" s="26"/>
      <c r="B771" s="30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</row>
    <row r="772" spans="1:13" ht="12.75" customHeight="1" x14ac:dyDescent="0.2">
      <c r="A772" s="26"/>
      <c r="B772" s="30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</row>
    <row r="773" spans="1:13" ht="12.75" customHeight="1" x14ac:dyDescent="0.2">
      <c r="A773" s="26"/>
      <c r="B773" s="30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</row>
    <row r="774" spans="1:13" ht="12.75" customHeight="1" x14ac:dyDescent="0.2">
      <c r="A774" s="26"/>
      <c r="B774" s="30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</row>
    <row r="775" spans="1:13" ht="12.75" customHeight="1" x14ac:dyDescent="0.2">
      <c r="A775" s="26"/>
      <c r="B775" s="30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</row>
    <row r="776" spans="1:13" ht="12.75" customHeight="1" x14ac:dyDescent="0.2">
      <c r="A776" s="26"/>
      <c r="B776" s="30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</row>
    <row r="777" spans="1:13" ht="12.75" customHeight="1" x14ac:dyDescent="0.2">
      <c r="A777" s="26"/>
      <c r="B777" s="30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</row>
    <row r="778" spans="1:13" ht="12.75" customHeight="1" x14ac:dyDescent="0.2">
      <c r="A778" s="26"/>
      <c r="B778" s="30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</row>
    <row r="779" spans="1:13" ht="12.75" customHeight="1" x14ac:dyDescent="0.2">
      <c r="A779" s="26"/>
      <c r="B779" s="30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</row>
    <row r="780" spans="1:13" ht="12.75" customHeight="1" x14ac:dyDescent="0.2">
      <c r="A780" s="26"/>
      <c r="B780" s="30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</row>
    <row r="781" spans="1:13" ht="12.75" customHeight="1" x14ac:dyDescent="0.2">
      <c r="A781" s="26"/>
      <c r="B781" s="30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</row>
    <row r="782" spans="1:13" ht="12.75" customHeight="1" x14ac:dyDescent="0.2">
      <c r="A782" s="26"/>
      <c r="B782" s="30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</row>
    <row r="783" spans="1:13" ht="12.75" customHeight="1" x14ac:dyDescent="0.2">
      <c r="A783" s="26"/>
      <c r="B783" s="30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</row>
    <row r="784" spans="1:13" ht="12.75" customHeight="1" x14ac:dyDescent="0.2">
      <c r="A784" s="26"/>
      <c r="B784" s="30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</row>
    <row r="785" spans="1:13" ht="12.75" customHeight="1" x14ac:dyDescent="0.2">
      <c r="A785" s="26"/>
      <c r="B785" s="30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</row>
    <row r="786" spans="1:13" ht="12.75" customHeight="1" x14ac:dyDescent="0.2">
      <c r="A786" s="26"/>
      <c r="B786" s="30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</row>
    <row r="787" spans="1:13" ht="12.75" customHeight="1" x14ac:dyDescent="0.2">
      <c r="A787" s="26"/>
      <c r="B787" s="30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</row>
    <row r="788" spans="1:13" ht="12.75" customHeight="1" x14ac:dyDescent="0.2">
      <c r="A788" s="26"/>
      <c r="B788" s="30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</row>
    <row r="789" spans="1:13" ht="12.75" customHeight="1" x14ac:dyDescent="0.2">
      <c r="A789" s="26"/>
      <c r="B789" s="30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</row>
    <row r="790" spans="1:13" ht="12.75" customHeight="1" x14ac:dyDescent="0.2">
      <c r="A790" s="26"/>
      <c r="B790" s="30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</row>
    <row r="791" spans="1:13" ht="12.75" customHeight="1" x14ac:dyDescent="0.2">
      <c r="A791" s="26"/>
      <c r="B791" s="30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</row>
    <row r="792" spans="1:13" ht="12.75" customHeight="1" x14ac:dyDescent="0.2">
      <c r="A792" s="26"/>
      <c r="B792" s="30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</row>
    <row r="793" spans="1:13" ht="12.75" customHeight="1" x14ac:dyDescent="0.2">
      <c r="A793" s="26"/>
      <c r="B793" s="30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</row>
    <row r="794" spans="1:13" ht="12.75" customHeight="1" x14ac:dyDescent="0.2">
      <c r="A794" s="26"/>
      <c r="B794" s="30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</row>
    <row r="795" spans="1:13" ht="12.75" customHeight="1" x14ac:dyDescent="0.2">
      <c r="A795" s="26"/>
      <c r="B795" s="30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</row>
    <row r="796" spans="1:13" ht="12.75" customHeight="1" x14ac:dyDescent="0.2">
      <c r="A796" s="26"/>
      <c r="B796" s="30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</row>
    <row r="797" spans="1:13" ht="12.75" customHeight="1" x14ac:dyDescent="0.2">
      <c r="A797" s="26"/>
      <c r="B797" s="30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</row>
    <row r="798" spans="1:13" ht="12.75" customHeight="1" x14ac:dyDescent="0.2">
      <c r="A798" s="26"/>
      <c r="B798" s="30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</row>
    <row r="799" spans="1:13" ht="12.75" customHeight="1" x14ac:dyDescent="0.2">
      <c r="A799" s="26"/>
      <c r="B799" s="30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</row>
    <row r="800" spans="1:13" ht="12.75" customHeight="1" x14ac:dyDescent="0.2">
      <c r="A800" s="26"/>
      <c r="B800" s="30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</row>
    <row r="801" spans="1:13" ht="12.75" customHeight="1" x14ac:dyDescent="0.2">
      <c r="A801" s="26"/>
      <c r="B801" s="30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</row>
    <row r="802" spans="1:13" ht="12.75" customHeight="1" x14ac:dyDescent="0.2">
      <c r="A802" s="26"/>
      <c r="B802" s="30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</row>
    <row r="803" spans="1:13" ht="12.75" customHeight="1" x14ac:dyDescent="0.2">
      <c r="A803" s="26"/>
      <c r="B803" s="30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</row>
    <row r="804" spans="1:13" ht="12.75" customHeight="1" x14ac:dyDescent="0.2">
      <c r="A804" s="26"/>
      <c r="B804" s="30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</row>
    <row r="805" spans="1:13" ht="12.75" customHeight="1" x14ac:dyDescent="0.2">
      <c r="A805" s="26"/>
      <c r="B805" s="30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</row>
    <row r="806" spans="1:13" ht="12.75" customHeight="1" x14ac:dyDescent="0.2">
      <c r="A806" s="26"/>
      <c r="B806" s="30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</row>
    <row r="807" spans="1:13" ht="12.75" customHeight="1" x14ac:dyDescent="0.2">
      <c r="A807" s="26"/>
      <c r="B807" s="30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</row>
    <row r="808" spans="1:13" ht="12.75" customHeight="1" x14ac:dyDescent="0.2">
      <c r="A808" s="26"/>
      <c r="B808" s="30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</row>
    <row r="809" spans="1:13" ht="12.75" customHeight="1" x14ac:dyDescent="0.2">
      <c r="A809" s="26"/>
      <c r="B809" s="30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</row>
    <row r="810" spans="1:13" ht="12.75" customHeight="1" x14ac:dyDescent="0.2">
      <c r="A810" s="26"/>
      <c r="B810" s="30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</row>
    <row r="811" spans="1:13" ht="12.75" customHeight="1" x14ac:dyDescent="0.2">
      <c r="A811" s="26"/>
      <c r="B811" s="30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</row>
    <row r="812" spans="1:13" ht="12.75" customHeight="1" x14ac:dyDescent="0.2">
      <c r="A812" s="26"/>
      <c r="B812" s="30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</row>
    <row r="813" spans="1:13" ht="12.75" customHeight="1" x14ac:dyDescent="0.2">
      <c r="A813" s="26"/>
      <c r="B813" s="30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</row>
    <row r="814" spans="1:13" ht="12.75" customHeight="1" x14ac:dyDescent="0.2">
      <c r="A814" s="26"/>
      <c r="B814" s="30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</row>
    <row r="815" spans="1:13" ht="12.75" customHeight="1" x14ac:dyDescent="0.2">
      <c r="A815" s="26"/>
      <c r="B815" s="30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</row>
    <row r="816" spans="1:13" ht="12.75" customHeight="1" x14ac:dyDescent="0.2">
      <c r="A816" s="26"/>
      <c r="B816" s="30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</row>
    <row r="817" spans="1:13" ht="12.75" customHeight="1" x14ac:dyDescent="0.2">
      <c r="A817" s="26"/>
      <c r="B817" s="30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</row>
    <row r="818" spans="1:13" ht="12.75" customHeight="1" x14ac:dyDescent="0.2">
      <c r="A818" s="26"/>
      <c r="B818" s="30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</row>
    <row r="819" spans="1:13" ht="12.75" customHeight="1" x14ac:dyDescent="0.2">
      <c r="A819" s="26"/>
      <c r="B819" s="30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</row>
    <row r="820" spans="1:13" ht="12.75" customHeight="1" x14ac:dyDescent="0.2">
      <c r="A820" s="26"/>
      <c r="B820" s="30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</row>
    <row r="821" spans="1:13" ht="12.75" customHeight="1" x14ac:dyDescent="0.2">
      <c r="A821" s="26"/>
      <c r="B821" s="30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</row>
    <row r="822" spans="1:13" ht="12.75" customHeight="1" x14ac:dyDescent="0.2">
      <c r="A822" s="26"/>
      <c r="B822" s="30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</row>
    <row r="823" spans="1:13" ht="12.75" customHeight="1" x14ac:dyDescent="0.2">
      <c r="A823" s="26"/>
      <c r="B823" s="30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</row>
    <row r="824" spans="1:13" ht="12.75" customHeight="1" x14ac:dyDescent="0.2">
      <c r="A824" s="26"/>
      <c r="B824" s="30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</row>
    <row r="825" spans="1:13" ht="12.75" customHeight="1" x14ac:dyDescent="0.2">
      <c r="A825" s="26"/>
      <c r="B825" s="30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</row>
    <row r="826" spans="1:13" ht="12.75" customHeight="1" x14ac:dyDescent="0.2">
      <c r="A826" s="26"/>
      <c r="B826" s="30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</row>
    <row r="827" spans="1:13" ht="12.75" customHeight="1" x14ac:dyDescent="0.2">
      <c r="A827" s="26"/>
      <c r="B827" s="30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</row>
    <row r="828" spans="1:13" ht="12.75" customHeight="1" x14ac:dyDescent="0.2">
      <c r="A828" s="26"/>
      <c r="B828" s="30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</row>
    <row r="829" spans="1:13" ht="12.75" customHeight="1" x14ac:dyDescent="0.2">
      <c r="A829" s="26"/>
      <c r="B829" s="30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</row>
    <row r="830" spans="1:13" ht="12.75" customHeight="1" x14ac:dyDescent="0.2">
      <c r="A830" s="26"/>
      <c r="B830" s="30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</row>
    <row r="831" spans="1:13" ht="12.75" customHeight="1" x14ac:dyDescent="0.2">
      <c r="A831" s="26"/>
      <c r="B831" s="30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</row>
    <row r="832" spans="1:13" ht="12.75" customHeight="1" x14ac:dyDescent="0.2">
      <c r="A832" s="26"/>
      <c r="B832" s="30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</row>
    <row r="833" spans="1:13" ht="12.75" customHeight="1" x14ac:dyDescent="0.2">
      <c r="A833" s="26"/>
      <c r="B833" s="30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</row>
    <row r="834" spans="1:13" ht="12.75" customHeight="1" x14ac:dyDescent="0.2">
      <c r="A834" s="26"/>
      <c r="B834" s="30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</row>
    <row r="835" spans="1:13" ht="12.75" customHeight="1" x14ac:dyDescent="0.2">
      <c r="A835" s="26"/>
      <c r="B835" s="30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</row>
    <row r="836" spans="1:13" ht="12.75" customHeight="1" x14ac:dyDescent="0.2">
      <c r="A836" s="26"/>
      <c r="B836" s="30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</row>
    <row r="837" spans="1:13" ht="12.75" customHeight="1" x14ac:dyDescent="0.2">
      <c r="A837" s="26"/>
      <c r="B837" s="30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</row>
    <row r="838" spans="1:13" ht="12.75" customHeight="1" x14ac:dyDescent="0.2">
      <c r="A838" s="26"/>
      <c r="B838" s="30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</row>
    <row r="839" spans="1:13" ht="12.75" customHeight="1" x14ac:dyDescent="0.2">
      <c r="A839" s="26"/>
      <c r="B839" s="30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</row>
    <row r="840" spans="1:13" ht="12.75" customHeight="1" x14ac:dyDescent="0.2">
      <c r="A840" s="26"/>
      <c r="B840" s="30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</row>
    <row r="841" spans="1:13" ht="12.75" customHeight="1" x14ac:dyDescent="0.2">
      <c r="A841" s="26"/>
      <c r="B841" s="30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</row>
    <row r="842" spans="1:13" ht="12.75" customHeight="1" x14ac:dyDescent="0.2">
      <c r="A842" s="26"/>
      <c r="B842" s="30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</row>
    <row r="843" spans="1:13" ht="12.75" customHeight="1" x14ac:dyDescent="0.2">
      <c r="A843" s="26"/>
      <c r="B843" s="30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</row>
    <row r="844" spans="1:13" ht="12.75" customHeight="1" x14ac:dyDescent="0.2">
      <c r="A844" s="26"/>
      <c r="B844" s="30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</row>
    <row r="845" spans="1:13" ht="12.75" customHeight="1" x14ac:dyDescent="0.2">
      <c r="A845" s="26"/>
      <c r="B845" s="30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</row>
    <row r="846" spans="1:13" ht="12.75" customHeight="1" x14ac:dyDescent="0.2">
      <c r="A846" s="26"/>
      <c r="B846" s="30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</row>
    <row r="847" spans="1:13" ht="12.75" customHeight="1" x14ac:dyDescent="0.2">
      <c r="A847" s="26"/>
      <c r="B847" s="30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</row>
    <row r="848" spans="1:13" ht="12.75" customHeight="1" x14ac:dyDescent="0.2">
      <c r="A848" s="26"/>
      <c r="B848" s="30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</row>
    <row r="849" spans="1:13" ht="12.75" customHeight="1" x14ac:dyDescent="0.2">
      <c r="A849" s="26"/>
      <c r="B849" s="30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</row>
    <row r="850" spans="1:13" ht="12.75" customHeight="1" x14ac:dyDescent="0.2">
      <c r="A850" s="26"/>
      <c r="B850" s="30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</row>
    <row r="851" spans="1:13" ht="12.75" customHeight="1" x14ac:dyDescent="0.2">
      <c r="A851" s="26"/>
      <c r="B851" s="30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</row>
    <row r="852" spans="1:13" ht="12.75" customHeight="1" x14ac:dyDescent="0.2">
      <c r="A852" s="26"/>
      <c r="B852" s="30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</row>
    <row r="853" spans="1:13" ht="12.75" customHeight="1" x14ac:dyDescent="0.2">
      <c r="A853" s="26"/>
      <c r="B853" s="30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</row>
    <row r="854" spans="1:13" ht="12.75" customHeight="1" x14ac:dyDescent="0.2">
      <c r="A854" s="26"/>
      <c r="B854" s="30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</row>
    <row r="855" spans="1:13" ht="12.75" customHeight="1" x14ac:dyDescent="0.2">
      <c r="A855" s="26"/>
      <c r="B855" s="30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</row>
    <row r="856" spans="1:13" ht="12.75" customHeight="1" x14ac:dyDescent="0.2">
      <c r="A856" s="26"/>
      <c r="B856" s="30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</row>
    <row r="857" spans="1:13" ht="12.75" customHeight="1" x14ac:dyDescent="0.2">
      <c r="A857" s="26"/>
      <c r="B857" s="30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</row>
    <row r="858" spans="1:13" ht="12.75" customHeight="1" x14ac:dyDescent="0.2">
      <c r="A858" s="26"/>
      <c r="B858" s="30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</row>
    <row r="859" spans="1:13" ht="12.75" customHeight="1" x14ac:dyDescent="0.2">
      <c r="A859" s="26"/>
      <c r="B859" s="30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</row>
    <row r="860" spans="1:13" ht="12.75" customHeight="1" x14ac:dyDescent="0.2">
      <c r="A860" s="26"/>
      <c r="B860" s="30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</row>
    <row r="861" spans="1:13" ht="12.75" customHeight="1" x14ac:dyDescent="0.2">
      <c r="A861" s="26"/>
      <c r="B861" s="30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</row>
    <row r="862" spans="1:13" ht="12.75" customHeight="1" x14ac:dyDescent="0.2">
      <c r="A862" s="26"/>
      <c r="B862" s="30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</row>
    <row r="863" spans="1:13" ht="12.75" customHeight="1" x14ac:dyDescent="0.2">
      <c r="A863" s="26"/>
      <c r="B863" s="30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</row>
    <row r="864" spans="1:13" ht="12.75" customHeight="1" x14ac:dyDescent="0.2">
      <c r="A864" s="26"/>
      <c r="B864" s="30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</row>
    <row r="865" spans="1:13" ht="12.75" customHeight="1" x14ac:dyDescent="0.2">
      <c r="A865" s="26"/>
      <c r="B865" s="30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</row>
    <row r="866" spans="1:13" ht="12.75" customHeight="1" x14ac:dyDescent="0.2">
      <c r="A866" s="26"/>
      <c r="B866" s="30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</row>
    <row r="867" spans="1:13" ht="12.75" customHeight="1" x14ac:dyDescent="0.2">
      <c r="A867" s="26"/>
      <c r="B867" s="30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</row>
    <row r="868" spans="1:13" ht="12.75" customHeight="1" x14ac:dyDescent="0.2">
      <c r="A868" s="26"/>
      <c r="B868" s="30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</row>
    <row r="869" spans="1:13" ht="12.75" customHeight="1" x14ac:dyDescent="0.2">
      <c r="A869" s="26"/>
      <c r="B869" s="30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</row>
    <row r="870" spans="1:13" ht="12.75" customHeight="1" x14ac:dyDescent="0.2">
      <c r="A870" s="26"/>
      <c r="B870" s="30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</row>
    <row r="871" spans="1:13" ht="12.75" customHeight="1" x14ac:dyDescent="0.2">
      <c r="A871" s="26"/>
      <c r="B871" s="30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</row>
    <row r="872" spans="1:13" ht="12.75" customHeight="1" x14ac:dyDescent="0.2">
      <c r="A872" s="26"/>
      <c r="B872" s="30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</row>
    <row r="873" spans="1:13" ht="12.75" customHeight="1" x14ac:dyDescent="0.2">
      <c r="A873" s="26"/>
      <c r="B873" s="30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</row>
    <row r="874" spans="1:13" ht="12.75" customHeight="1" x14ac:dyDescent="0.2">
      <c r="A874" s="26"/>
      <c r="B874" s="30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</row>
    <row r="875" spans="1:13" ht="12.75" customHeight="1" x14ac:dyDescent="0.2">
      <c r="A875" s="26"/>
      <c r="B875" s="30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</row>
    <row r="876" spans="1:13" ht="12.75" customHeight="1" x14ac:dyDescent="0.2">
      <c r="A876" s="26"/>
      <c r="B876" s="30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</row>
    <row r="877" spans="1:13" ht="12.75" customHeight="1" x14ac:dyDescent="0.2">
      <c r="A877" s="26"/>
      <c r="B877" s="30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</row>
    <row r="878" spans="1:13" ht="12.75" customHeight="1" x14ac:dyDescent="0.2">
      <c r="A878" s="26"/>
      <c r="B878" s="30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</row>
    <row r="879" spans="1:13" ht="12.75" customHeight="1" x14ac:dyDescent="0.2">
      <c r="A879" s="26"/>
      <c r="B879" s="30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</row>
    <row r="880" spans="1:13" ht="12.75" customHeight="1" x14ac:dyDescent="0.2">
      <c r="A880" s="26"/>
      <c r="B880" s="30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</row>
    <row r="881" spans="1:13" ht="12.75" customHeight="1" x14ac:dyDescent="0.2">
      <c r="A881" s="26"/>
      <c r="B881" s="30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</row>
    <row r="882" spans="1:13" ht="12.75" customHeight="1" x14ac:dyDescent="0.2">
      <c r="A882" s="26"/>
      <c r="B882" s="30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</row>
    <row r="883" spans="1:13" ht="12.75" customHeight="1" x14ac:dyDescent="0.2">
      <c r="A883" s="26"/>
      <c r="B883" s="30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</row>
    <row r="884" spans="1:13" ht="12.75" customHeight="1" x14ac:dyDescent="0.2">
      <c r="A884" s="26"/>
      <c r="B884" s="30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</row>
    <row r="885" spans="1:13" ht="12.75" customHeight="1" x14ac:dyDescent="0.2">
      <c r="A885" s="26"/>
      <c r="B885" s="30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</row>
    <row r="886" spans="1:13" ht="12.75" customHeight="1" x14ac:dyDescent="0.2">
      <c r="A886" s="26"/>
      <c r="B886" s="30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</row>
    <row r="887" spans="1:13" ht="12.75" customHeight="1" x14ac:dyDescent="0.2">
      <c r="A887" s="26"/>
      <c r="B887" s="30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</row>
    <row r="888" spans="1:13" ht="12.75" customHeight="1" x14ac:dyDescent="0.2">
      <c r="A888" s="26"/>
      <c r="B888" s="30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</row>
    <row r="889" spans="1:13" ht="12.75" customHeight="1" x14ac:dyDescent="0.2">
      <c r="A889" s="26"/>
      <c r="B889" s="30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</row>
    <row r="890" spans="1:13" ht="12.75" customHeight="1" x14ac:dyDescent="0.2">
      <c r="A890" s="26"/>
      <c r="B890" s="30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</row>
    <row r="891" spans="1:13" ht="12.75" customHeight="1" x14ac:dyDescent="0.2">
      <c r="A891" s="26"/>
      <c r="B891" s="30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</row>
    <row r="892" spans="1:13" ht="12.75" customHeight="1" x14ac:dyDescent="0.2">
      <c r="A892" s="26"/>
      <c r="B892" s="30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</row>
    <row r="893" spans="1:13" ht="12.75" customHeight="1" x14ac:dyDescent="0.2">
      <c r="A893" s="26"/>
      <c r="B893" s="30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</row>
    <row r="894" spans="1:13" ht="12.75" customHeight="1" x14ac:dyDescent="0.2">
      <c r="A894" s="26"/>
      <c r="B894" s="30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</row>
    <row r="895" spans="1:13" ht="12.75" customHeight="1" x14ac:dyDescent="0.2">
      <c r="A895" s="26"/>
      <c r="B895" s="30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</row>
    <row r="896" spans="1:13" ht="12.75" customHeight="1" x14ac:dyDescent="0.2">
      <c r="A896" s="26"/>
      <c r="B896" s="30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</row>
    <row r="897" spans="1:13" ht="12.75" customHeight="1" x14ac:dyDescent="0.2">
      <c r="A897" s="26"/>
      <c r="B897" s="30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</row>
    <row r="898" spans="1:13" ht="12.75" customHeight="1" x14ac:dyDescent="0.2">
      <c r="A898" s="26"/>
      <c r="B898" s="30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</row>
    <row r="899" spans="1:13" ht="12.75" customHeight="1" x14ac:dyDescent="0.2">
      <c r="A899" s="26"/>
      <c r="B899" s="30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</row>
    <row r="900" spans="1:13" ht="12.75" customHeight="1" x14ac:dyDescent="0.2">
      <c r="A900" s="26"/>
      <c r="B900" s="30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</row>
    <row r="901" spans="1:13" ht="12.75" customHeight="1" x14ac:dyDescent="0.2">
      <c r="A901" s="26"/>
      <c r="B901" s="30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</row>
    <row r="902" spans="1:13" ht="12.75" customHeight="1" x14ac:dyDescent="0.2">
      <c r="A902" s="26"/>
      <c r="B902" s="30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</row>
    <row r="903" spans="1:13" ht="12.75" customHeight="1" x14ac:dyDescent="0.2">
      <c r="A903" s="26"/>
      <c r="B903" s="30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</row>
    <row r="904" spans="1:13" ht="12.75" customHeight="1" x14ac:dyDescent="0.2">
      <c r="A904" s="26"/>
      <c r="B904" s="30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</row>
    <row r="905" spans="1:13" ht="12.75" customHeight="1" x14ac:dyDescent="0.2">
      <c r="A905" s="26"/>
      <c r="B905" s="30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</row>
    <row r="906" spans="1:13" ht="12.75" customHeight="1" x14ac:dyDescent="0.2">
      <c r="A906" s="26"/>
      <c r="B906" s="30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</row>
    <row r="907" spans="1:13" ht="12.75" customHeight="1" x14ac:dyDescent="0.2">
      <c r="A907" s="26"/>
      <c r="B907" s="30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</row>
    <row r="908" spans="1:13" ht="12.75" customHeight="1" x14ac:dyDescent="0.2">
      <c r="A908" s="26"/>
      <c r="B908" s="30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</row>
    <row r="909" spans="1:13" ht="12.75" customHeight="1" x14ac:dyDescent="0.2">
      <c r="A909" s="26"/>
      <c r="B909" s="30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</row>
    <row r="910" spans="1:13" ht="12.75" customHeight="1" x14ac:dyDescent="0.2">
      <c r="A910" s="26"/>
      <c r="B910" s="30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</row>
    <row r="911" spans="1:13" ht="12.75" customHeight="1" x14ac:dyDescent="0.2">
      <c r="A911" s="26"/>
      <c r="B911" s="30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</row>
    <row r="912" spans="1:13" ht="12.75" customHeight="1" x14ac:dyDescent="0.2">
      <c r="A912" s="26"/>
      <c r="B912" s="30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</row>
    <row r="913" spans="1:13" ht="12.75" customHeight="1" x14ac:dyDescent="0.2">
      <c r="A913" s="26"/>
      <c r="B913" s="30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</row>
    <row r="914" spans="1:13" ht="12.75" customHeight="1" x14ac:dyDescent="0.2">
      <c r="A914" s="26"/>
      <c r="B914" s="30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</row>
    <row r="915" spans="1:13" ht="12.75" customHeight="1" x14ac:dyDescent="0.2">
      <c r="A915" s="26"/>
      <c r="B915" s="30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</row>
    <row r="916" spans="1:13" ht="12.75" customHeight="1" x14ac:dyDescent="0.2">
      <c r="A916" s="26"/>
      <c r="B916" s="30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</row>
    <row r="917" spans="1:13" ht="12.75" customHeight="1" x14ac:dyDescent="0.2">
      <c r="A917" s="26"/>
      <c r="B917" s="30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</row>
    <row r="918" spans="1:13" ht="12.75" customHeight="1" x14ac:dyDescent="0.2">
      <c r="A918" s="26"/>
      <c r="B918" s="30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</row>
    <row r="919" spans="1:13" ht="12.75" customHeight="1" x14ac:dyDescent="0.2">
      <c r="A919" s="26"/>
      <c r="B919" s="30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</row>
    <row r="920" spans="1:13" ht="12.75" customHeight="1" x14ac:dyDescent="0.2">
      <c r="A920" s="26"/>
      <c r="B920" s="30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</row>
    <row r="921" spans="1:13" ht="12.75" customHeight="1" x14ac:dyDescent="0.2">
      <c r="A921" s="26"/>
      <c r="B921" s="30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</row>
    <row r="922" spans="1:13" ht="12.75" customHeight="1" x14ac:dyDescent="0.2">
      <c r="A922" s="26"/>
      <c r="B922" s="30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</row>
    <row r="923" spans="1:13" ht="12.75" customHeight="1" x14ac:dyDescent="0.2">
      <c r="A923" s="26"/>
      <c r="B923" s="30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</row>
    <row r="924" spans="1:13" ht="12.75" customHeight="1" x14ac:dyDescent="0.2">
      <c r="A924" s="26"/>
      <c r="B924" s="30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</row>
    <row r="925" spans="1:13" ht="12.75" customHeight="1" x14ac:dyDescent="0.2">
      <c r="A925" s="26"/>
      <c r="B925" s="30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</row>
    <row r="926" spans="1:13" ht="12.75" customHeight="1" x14ac:dyDescent="0.2">
      <c r="A926" s="26"/>
      <c r="B926" s="30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</row>
    <row r="927" spans="1:13" ht="12.75" customHeight="1" x14ac:dyDescent="0.2">
      <c r="A927" s="26"/>
      <c r="B927" s="30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</row>
    <row r="928" spans="1:13" ht="12.75" customHeight="1" x14ac:dyDescent="0.2">
      <c r="A928" s="26"/>
      <c r="B928" s="30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</row>
    <row r="929" spans="1:13" ht="12.75" customHeight="1" x14ac:dyDescent="0.2">
      <c r="A929" s="26"/>
      <c r="B929" s="30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</row>
    <row r="930" spans="1:13" ht="12.75" customHeight="1" x14ac:dyDescent="0.2">
      <c r="A930" s="26"/>
      <c r="B930" s="30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</row>
    <row r="931" spans="1:13" ht="12.75" customHeight="1" x14ac:dyDescent="0.2">
      <c r="A931" s="26"/>
      <c r="B931" s="30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</row>
    <row r="932" spans="1:13" ht="12.75" customHeight="1" x14ac:dyDescent="0.2">
      <c r="A932" s="26"/>
      <c r="B932" s="30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</row>
    <row r="933" spans="1:13" ht="12.75" customHeight="1" x14ac:dyDescent="0.2">
      <c r="A933" s="26"/>
      <c r="B933" s="30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</row>
    <row r="934" spans="1:13" ht="12.75" customHeight="1" x14ac:dyDescent="0.2">
      <c r="A934" s="26"/>
      <c r="B934" s="30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</row>
    <row r="935" spans="1:13" ht="12.75" customHeight="1" x14ac:dyDescent="0.2">
      <c r="A935" s="26"/>
      <c r="B935" s="30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</row>
    <row r="936" spans="1:13" ht="12.75" customHeight="1" x14ac:dyDescent="0.2">
      <c r="A936" s="26"/>
      <c r="B936" s="30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</row>
    <row r="937" spans="1:13" ht="12.75" customHeight="1" x14ac:dyDescent="0.2">
      <c r="A937" s="26"/>
      <c r="B937" s="30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</row>
    <row r="938" spans="1:13" ht="12.75" customHeight="1" x14ac:dyDescent="0.2">
      <c r="A938" s="26"/>
      <c r="B938" s="30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</row>
    <row r="939" spans="1:13" ht="12.75" customHeight="1" x14ac:dyDescent="0.2">
      <c r="A939" s="26"/>
      <c r="B939" s="30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</row>
    <row r="940" spans="1:13" ht="12.75" customHeight="1" x14ac:dyDescent="0.2">
      <c r="A940" s="26"/>
      <c r="B940" s="30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</row>
    <row r="941" spans="1:13" ht="12.75" customHeight="1" x14ac:dyDescent="0.2">
      <c r="A941" s="26"/>
      <c r="B941" s="30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</row>
    <row r="942" spans="1:13" ht="12.75" customHeight="1" x14ac:dyDescent="0.2">
      <c r="A942" s="26"/>
      <c r="B942" s="30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</row>
    <row r="943" spans="1:13" ht="12.75" customHeight="1" x14ac:dyDescent="0.2">
      <c r="A943" s="26"/>
      <c r="B943" s="30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</row>
    <row r="944" spans="1:13" ht="12.75" customHeight="1" x14ac:dyDescent="0.2">
      <c r="A944" s="26"/>
      <c r="B944" s="30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</row>
    <row r="945" spans="1:13" ht="12.75" customHeight="1" x14ac:dyDescent="0.2">
      <c r="A945" s="26"/>
      <c r="B945" s="30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</row>
    <row r="946" spans="1:13" ht="12.75" customHeight="1" x14ac:dyDescent="0.2">
      <c r="A946" s="26"/>
      <c r="B946" s="30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</row>
    <row r="947" spans="1:13" ht="12.75" customHeight="1" x14ac:dyDescent="0.2">
      <c r="A947" s="26"/>
      <c r="B947" s="30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</row>
    <row r="948" spans="1:13" ht="12.75" customHeight="1" x14ac:dyDescent="0.2">
      <c r="A948" s="26"/>
      <c r="B948" s="30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</row>
    <row r="949" spans="1:13" ht="12.75" customHeight="1" x14ac:dyDescent="0.2">
      <c r="A949" s="26"/>
      <c r="B949" s="30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</row>
    <row r="950" spans="1:13" ht="12.75" customHeight="1" x14ac:dyDescent="0.2">
      <c r="A950" s="26"/>
      <c r="B950" s="30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</row>
    <row r="951" spans="1:13" ht="12.75" customHeight="1" x14ac:dyDescent="0.2">
      <c r="A951" s="26"/>
      <c r="B951" s="30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</row>
    <row r="952" spans="1:13" ht="12.75" customHeight="1" x14ac:dyDescent="0.2">
      <c r="A952" s="26"/>
      <c r="B952" s="30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</row>
    <row r="953" spans="1:13" ht="12.75" customHeight="1" x14ac:dyDescent="0.2">
      <c r="A953" s="26"/>
      <c r="B953" s="30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</row>
    <row r="954" spans="1:13" ht="12.75" customHeight="1" x14ac:dyDescent="0.2">
      <c r="A954" s="26"/>
      <c r="B954" s="30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</row>
    <row r="955" spans="1:13" ht="12.75" customHeight="1" x14ac:dyDescent="0.2">
      <c r="A955" s="26"/>
      <c r="B955" s="30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</row>
    <row r="956" spans="1:13" ht="12.75" customHeight="1" x14ac:dyDescent="0.2">
      <c r="A956" s="26"/>
      <c r="B956" s="30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</row>
    <row r="957" spans="1:13" ht="12.75" customHeight="1" x14ac:dyDescent="0.2">
      <c r="A957" s="26"/>
      <c r="B957" s="30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</row>
    <row r="958" spans="1:13" ht="12.75" customHeight="1" x14ac:dyDescent="0.2">
      <c r="A958" s="26"/>
      <c r="B958" s="30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</row>
    <row r="959" spans="1:13" ht="12.75" customHeight="1" x14ac:dyDescent="0.2">
      <c r="A959" s="26"/>
      <c r="B959" s="30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</row>
    <row r="960" spans="1:13" ht="12.75" customHeight="1" x14ac:dyDescent="0.2">
      <c r="A960" s="26"/>
      <c r="B960" s="30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</row>
    <row r="961" spans="1:13" ht="12.75" customHeight="1" x14ac:dyDescent="0.2">
      <c r="A961" s="26"/>
      <c r="B961" s="30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</row>
    <row r="962" spans="1:13" ht="12.75" customHeight="1" x14ac:dyDescent="0.2">
      <c r="A962" s="26"/>
      <c r="B962" s="30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</row>
    <row r="963" spans="1:13" ht="12.75" customHeight="1" x14ac:dyDescent="0.2">
      <c r="A963" s="26"/>
      <c r="B963" s="30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</row>
    <row r="964" spans="1:13" ht="12.75" customHeight="1" x14ac:dyDescent="0.2">
      <c r="A964" s="26"/>
      <c r="B964" s="30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</row>
    <row r="965" spans="1:13" ht="12.75" customHeight="1" x14ac:dyDescent="0.2">
      <c r="A965" s="26"/>
      <c r="B965" s="30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</row>
    <row r="966" spans="1:13" ht="12.75" customHeight="1" x14ac:dyDescent="0.2">
      <c r="A966" s="26"/>
      <c r="B966" s="30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</row>
    <row r="967" spans="1:13" ht="12.75" customHeight="1" x14ac:dyDescent="0.2">
      <c r="A967" s="26"/>
      <c r="B967" s="30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</row>
    <row r="968" spans="1:13" ht="12.75" customHeight="1" x14ac:dyDescent="0.2">
      <c r="A968" s="26"/>
      <c r="B968" s="30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</row>
    <row r="969" spans="1:13" ht="12.75" customHeight="1" x14ac:dyDescent="0.2">
      <c r="A969" s="26"/>
      <c r="B969" s="30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</row>
    <row r="970" spans="1:13" ht="12.75" customHeight="1" x14ac:dyDescent="0.2">
      <c r="A970" s="26"/>
      <c r="B970" s="30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</row>
    <row r="971" spans="1:13" ht="12.75" customHeight="1" x14ac:dyDescent="0.2">
      <c r="A971" s="26"/>
      <c r="B971" s="30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</row>
    <row r="972" spans="1:13" ht="12.75" customHeight="1" x14ac:dyDescent="0.2">
      <c r="A972" s="26"/>
      <c r="B972" s="30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</row>
    <row r="973" spans="1:13" ht="12.75" customHeight="1" x14ac:dyDescent="0.2">
      <c r="A973" s="26"/>
      <c r="B973" s="30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</row>
    <row r="974" spans="1:13" ht="12.75" customHeight="1" x14ac:dyDescent="0.2">
      <c r="A974" s="26"/>
      <c r="B974" s="30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</row>
    <row r="975" spans="1:13" ht="12.75" customHeight="1" x14ac:dyDescent="0.2">
      <c r="A975" s="26"/>
      <c r="B975" s="30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</row>
    <row r="976" spans="1:13" ht="12.75" customHeight="1" x14ac:dyDescent="0.2">
      <c r="A976" s="26"/>
      <c r="B976" s="30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</row>
    <row r="977" spans="1:13" ht="12.75" customHeight="1" x14ac:dyDescent="0.2">
      <c r="A977" s="26"/>
      <c r="B977" s="30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</row>
    <row r="978" spans="1:13" ht="12.75" customHeight="1" x14ac:dyDescent="0.2">
      <c r="A978" s="26"/>
      <c r="B978" s="30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</row>
  </sheetData>
  <mergeCells count="2">
    <mergeCell ref="A6:D6"/>
    <mergeCell ref="A192:B192"/>
  </mergeCells>
  <dataValidations count="1">
    <dataValidation type="decimal" operator="greaterThanOrEqual" allowBlank="1" showInputMessage="1" showErrorMessage="1" prompt="El valor debe ser numérico y mayor o igual que CERO (0)" sqref="D198:I198 D196:M196 D194:M194" xr:uid="{72806C1A-27BE-F44D-A9AE-EC2ABBEA5FFA}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Enrique Isaacs Martinez</dc:creator>
  <cp:lastModifiedBy>William Enrique Isaacs Martinez</cp:lastModifiedBy>
  <dcterms:created xsi:type="dcterms:W3CDTF">2023-02-17T03:54:52Z</dcterms:created>
  <dcterms:modified xsi:type="dcterms:W3CDTF">2023-02-27T21:41:23Z</dcterms:modified>
</cp:coreProperties>
</file>