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rgumedo\Documents\Documentos UENS\"/>
    </mc:Choice>
  </mc:AlternateContent>
  <xr:revisionPtr revIDLastSave="0" documentId="13_ncr:1_{959EC5CC-E68E-4703-8B00-81456C66E441}" xr6:coauthVersionLast="47" xr6:coauthVersionMax="47" xr10:uidLastSave="{00000000-0000-0000-0000-000000000000}"/>
  <bookViews>
    <workbookView xWindow="5115" yWindow="3045" windowWidth="15375" windowHeight="7875" xr2:uid="{1BD06E95-E722-4DA5-A0D4-6C2447EC15C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H15" i="1"/>
  <c r="K15" i="1" s="1"/>
  <c r="N14" i="1"/>
  <c r="J14" i="1"/>
  <c r="H14" i="1"/>
  <c r="K14" i="1" s="1"/>
  <c r="J13" i="1"/>
  <c r="H13" i="1"/>
  <c r="N12" i="1"/>
  <c r="H12" i="1"/>
  <c r="N11" i="1"/>
  <c r="J11" i="1"/>
  <c r="H11" i="1"/>
  <c r="N10" i="1"/>
  <c r="J10" i="1"/>
  <c r="H10" i="1"/>
  <c r="N8" i="1"/>
  <c r="J8" i="1"/>
  <c r="H8" i="1"/>
  <c r="K10" i="1" l="1"/>
  <c r="K8" i="1"/>
  <c r="L8" i="1" s="1"/>
  <c r="K13" i="1"/>
  <c r="L12" i="1" s="1"/>
  <c r="U15" i="1" s="1"/>
  <c r="K11" i="1"/>
  <c r="U11" i="1" s="1"/>
  <c r="V11" i="1" s="1"/>
  <c r="W11" i="1" s="1"/>
  <c r="L14" i="1"/>
  <c r="M14" i="1" s="1"/>
  <c r="L11" i="1"/>
  <c r="M11" i="1" s="1"/>
  <c r="U10" i="1"/>
  <c r="V10" i="1" s="1"/>
  <c r="W10" i="1" s="1"/>
  <c r="L10" i="1"/>
  <c r="M10" i="1" s="1"/>
  <c r="U14" i="1" l="1"/>
  <c r="U13" i="1"/>
  <c r="V12" i="1" s="1"/>
  <c r="W12" i="1" s="1"/>
  <c r="M12" i="1"/>
  <c r="U12" i="1"/>
  <c r="M8" i="1"/>
  <c r="U8" i="1"/>
  <c r="V8" i="1" s="1"/>
  <c r="W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Gustavo Martinez</author>
  </authors>
  <commentList>
    <comment ref="Q6" authorId="0" shapeId="0" xr:uid="{DB5C8309-32DB-44D3-929D-6B15D4AED4DD}">
      <text>
        <r>
          <rPr>
            <b/>
            <sz val="9"/>
            <color indexed="81"/>
            <rFont val="Tahoma"/>
            <family val="2"/>
          </rPr>
          <t>Gustavo Martinez:</t>
        </r>
        <r>
          <rPr>
            <sz val="9"/>
            <color indexed="81"/>
            <rFont val="Tahoma"/>
            <family val="2"/>
          </rPr>
          <t xml:space="preserve">
No Existe y no Documentado   0% 
Si existe y no documentado 50%
Existe y documentado 75%
</t>
        </r>
      </text>
    </comment>
  </commentList>
</comments>
</file>

<file path=xl/sharedStrings.xml><?xml version="1.0" encoding="utf-8"?>
<sst xmlns="http://schemas.openxmlformats.org/spreadsheetml/2006/main" count="125" uniqueCount="85">
  <si>
    <t>Código: C.6.FOR.OO3</t>
  </si>
  <si>
    <t xml:space="preserve">Versión:01 </t>
  </si>
  <si>
    <t>Fecha: Diciembre de 2018</t>
  </si>
  <si>
    <t>Aprobado por: Gestión de la calidad</t>
  </si>
  <si>
    <t>Nombre del área / proceso</t>
  </si>
  <si>
    <t>Líder del área / proceso</t>
  </si>
  <si>
    <t xml:space="preserve">Coordinador UENS cirugia. 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</si>
  <si>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</si>
  <si>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</si>
  <si>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</si>
  <si>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</si>
  <si>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</si>
  <si>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</si>
  <si>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</si>
  <si>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Riesgo absoluto / inherente</t>
  </si>
  <si>
    <t>Existe control?</t>
  </si>
  <si>
    <t>Control documentado</t>
  </si>
  <si>
    <t>Valoración control</t>
  </si>
  <si>
    <t>Descripción del control</t>
  </si>
  <si>
    <t>Frecuencia del control</t>
  </si>
  <si>
    <t xml:space="preserve">Responsable </t>
  </si>
  <si>
    <t>Riesgo Residual</t>
  </si>
  <si>
    <t>Tratamiento</t>
  </si>
  <si>
    <t>Prob/ Frec</t>
  </si>
  <si>
    <t>Valor</t>
  </si>
  <si>
    <t>Impact/ Gravedad</t>
  </si>
  <si>
    <t>Valor Nivel</t>
  </si>
  <si>
    <t xml:space="preserve">Nivel </t>
  </si>
  <si>
    <t>Valoración del riesgo residual</t>
  </si>
  <si>
    <t>B.3.R.001</t>
  </si>
  <si>
    <t>Riesgo operativo</t>
  </si>
  <si>
    <t>Media</t>
  </si>
  <si>
    <t>Moderado</t>
  </si>
  <si>
    <t>SI</t>
  </si>
  <si>
    <t>Permanente</t>
  </si>
  <si>
    <t>Asumir el riesgo</t>
  </si>
  <si>
    <t>NO</t>
  </si>
  <si>
    <t>B.3.R.002</t>
  </si>
  <si>
    <t>Catastrófico</t>
  </si>
  <si>
    <t>Reducir el riesgo</t>
  </si>
  <si>
    <t>B.3.R.003</t>
  </si>
  <si>
    <t>Riesgo de cumplimiento</t>
  </si>
  <si>
    <t>B.3.R.004</t>
  </si>
  <si>
    <t>Falencias en el diligenciamiento de las historias clínicas  sistematizada y/o notas de enfermería</t>
  </si>
  <si>
    <t xml:space="preserve">No se registran adecuadamente los registros de ingreso. </t>
  </si>
  <si>
    <t>Baja</t>
  </si>
  <si>
    <t xml:space="preserve">No se tienen registro exacto de de todos los procedimientos desde el sistema dinamica. </t>
  </si>
  <si>
    <t>B.3.R.005</t>
  </si>
  <si>
    <t xml:space="preserve">Demora en la programacion de paciente con requerimiento de material de osteosintesis por parte de la EPS. </t>
  </si>
  <si>
    <t xml:space="preserve">Las EPS presentan demoras entre 5-7 dias  con el envio de material de osteosintesis. </t>
  </si>
  <si>
    <t xml:space="preserve">Las EPS no cuentan con provedores que le garanticen oportunidad en la entrega de materiales. </t>
  </si>
  <si>
    <t xml:space="preserve">Auditor concurrente cirugia. </t>
  </si>
  <si>
    <t xml:space="preserve">Paciente  se encuentran desafiliados de su EPS. </t>
  </si>
  <si>
    <t xml:space="preserve">Paciente con complicaciones, por la espera de los procedimientos. </t>
  </si>
  <si>
    <r>
      <rPr>
        <b/>
        <sz val="10"/>
        <color theme="1"/>
        <rFont val="Calibri Light"/>
        <family val="2"/>
      </rPr>
      <t xml:space="preserve">MAPA DE RIESGO AREA DE CIRUGIA </t>
    </r>
    <r>
      <rPr>
        <sz val="10"/>
        <color theme="1"/>
        <rFont val="Calibri Light"/>
        <family val="2"/>
      </rPr>
      <t xml:space="preserve">
Hospital San Jerónimo de Montería 
Vigencia 2024</t>
    </r>
  </si>
  <si>
    <r>
      <rPr>
        <b/>
        <sz val="10"/>
        <color theme="1"/>
        <rFont val="Calibri Light"/>
        <family val="2"/>
      </rPr>
      <t>CIRUGIA.</t>
    </r>
    <r>
      <rPr>
        <sz val="10"/>
        <color theme="1"/>
        <rFont val="Calibri Light"/>
        <family val="2"/>
      </rPr>
      <t xml:space="preserve"> </t>
    </r>
  </si>
  <si>
    <t>CIRUGIA</t>
  </si>
  <si>
    <t>ALFREDO ARGUMEDO GONZALEZ</t>
  </si>
  <si>
    <t>MAPA DE RIESGO CIRUGIA 
Hospital San Jerónimo de Montería 
Vigencia 2024</t>
  </si>
  <si>
    <t xml:space="preserve">La ESE tiene documentado un plan de mantenimiento preventivo para los equipos biomedicos (cuatrimestrales) </t>
  </si>
  <si>
    <t>Posibles daños por el uso, mala manipulacion y fallas en fluido electrico.</t>
  </si>
  <si>
    <t>Posibles eventos adversos y retrasos en los tiempos quirúgicos.</t>
  </si>
  <si>
    <t>Ejecución, seguimiento y control a cronograma de mantenimiento preventivo de los equipos biomedicos del area quirúrgica</t>
  </si>
  <si>
    <t xml:space="preserve">Realizar ciclicamente las jornadas del mantenimiento programadas. </t>
  </si>
  <si>
    <t>Ingeniero Biomedico/Coordinador  UENS cirugia.</t>
  </si>
  <si>
    <t>Congestion de pacientes en sala de admisiones.</t>
  </si>
  <si>
    <t xml:space="preserve">Falta de capacitacion o reentrenamiento de Auxiliares en Enfermeria para procesos en area quirurgica </t>
  </si>
  <si>
    <t>Tiempos prolongados de espera para el ingreso a quirofanos.</t>
  </si>
  <si>
    <t>Jefe de enfermeria/Coordinadora de Enfermeria.</t>
  </si>
  <si>
    <t xml:space="preserve">Se cuenta con guias de manejo de procedimientos en area quirurgica documentadas. Existe personal capacitado con enfasis en docencia. </t>
  </si>
  <si>
    <t>Falta de equipo quirurgico (circulantes)</t>
  </si>
  <si>
    <t>Fallas en equipos biomedicos para Neurocirugias y falta de materiales.</t>
  </si>
  <si>
    <t>La  ESE tiene contratado un craneotomo y provision de materiales con un proveedor.</t>
  </si>
  <si>
    <t>Daños frecuentes por falta de mantenimientos preventivos o vida util cumplida/falta de stock minimo  de materiales dentro de la ESE.</t>
  </si>
  <si>
    <t>Solicitar cumplimiento de lo contratado.</t>
  </si>
  <si>
    <t xml:space="preserve">Lider UEN de cirugia/Supervisor del contrato. </t>
  </si>
  <si>
    <t>Falencias en el diligenciamiento de las historias clínicas  sistematizada.</t>
  </si>
  <si>
    <t xml:space="preserve">La notas médicas y  de enfermería son incompletas no reflejan toda la información que debería  tener para alimentar indicadores. </t>
  </si>
  <si>
    <t xml:space="preserve">Siempre que se recibe y entrega el turno el Auditor concurrente y la enfermera jefe revisa las historias clinicas, las notas medicas y de enfermería, se verifica la descripcion del procedimientos y aplicación de medicamentos. </t>
  </si>
  <si>
    <t>Diario se verifica por el Auditor concurrente, que los diagnosticos sean acorde a la cirugia realizada y se utilice el codigo correcto.</t>
  </si>
  <si>
    <t xml:space="preserve">Auditor concurrente y Enfermera jefe cirugia. </t>
  </si>
  <si>
    <t>Auditor concurrente.</t>
  </si>
  <si>
    <t>Supervisión exhaustiva  por parte del Auditor Concurrente de cirugia y Supervisor de contratos.</t>
  </si>
  <si>
    <t>Auditor concurrente cirugia/Supervisor de contratos.</t>
  </si>
  <si>
    <t xml:space="preserve">Aumento de la estancia hospitalaria, ocasionando glosas.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</si>
</sst>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Calibri Light"/>
      <family val="2"/>
    </font>
    <font>
      <sz val="8"/>
      <color theme="1"/>
      <name val="Calibri Light"/>
      <family val="2"/>
    </font>
    <font>
      <b/>
      <sz val="10"/>
      <color theme="1"/>
      <name val="Calibri Light"/>
      <family val="2"/>
    </font>
    <font>
      <sz val="7"/>
      <color theme="1"/>
      <name val="Calibri Light"/>
      <family val="2"/>
    </font>
    <font>
      <sz val="10"/>
      <name val="Calibri Light"/>
      <family val="2"/>
    </font>
    <font>
      <sz val="7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justify" vertical="center" wrapText="1"/>
    </xf>
    <xf numFmtId="0" fontId="2" fillId="7" borderId="18" xfId="0" applyFont="1" applyFill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22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367392</xdr:colOff>
      <xdr:row>0</xdr:row>
      <xdr:rowOff>0</xdr:rowOff>
    </xdr:from>
    <xdr:to>
      <xdr:col>3</xdr:col>
      <xdr:colOff>14967</xdr:colOff>
      <xdr:row>4</xdr:row>
      <xdr:rowOff>54088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610E37-854F-4839-BEF0-2C446DF56E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392" y="0"/>
          <a:ext cx="1933575" cy="8160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176894</xdr:colOff>
      <xdr:row>0</xdr:row>
      <xdr:rowOff>0</xdr:rowOff>
    </xdr:from>
    <xdr:to>
      <xdr:col>14</xdr:col>
      <xdr:colOff>557893</xdr:colOff>
      <xdr:row>4</xdr:row>
      <xdr:rowOff>35378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C819BA-1DA3-49D4-9324-2C5B0B7B0A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594" y="0"/>
          <a:ext cx="1142999" cy="7973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argumedo\Documents\Documentos%20UENS\MAPA%20DE%20RIESGOS%20CIRUGIA%202023.xlsx" TargetMode="External"/><Relationship Id="rId1" Type="http://schemas.openxmlformats.org/officeDocument/2006/relationships/externalLinkPath" Target="MAPA%20DE%20RIESGOS%20CIRUG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a de valoración"/>
      <sheetName val="CIRUGIA"/>
    </sheetNames>
    <sheetDataSet>
      <sheetData sheetId="0">
        <row r="4">
          <cell r="A4" t="str">
            <v xml:space="preserve">Calificación </v>
          </cell>
          <cell r="B4" t="str">
            <v>Valoración</v>
          </cell>
        </row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2">
          <cell r="A12" t="str">
            <v>Calificación</v>
          </cell>
          <cell r="B12" t="str">
            <v>Valoración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>
        <row r="8">
          <cell r="I8" t="str">
            <v>Moderado</v>
          </cell>
        </row>
        <row r="10">
          <cell r="I10" t="str">
            <v>Catastrófico</v>
          </cell>
        </row>
        <row r="11">
          <cell r="I11" t="str">
            <v>Moderado</v>
          </cell>
        </row>
        <row r="13">
          <cell r="I13" t="str">
            <v>Catastrófico</v>
          </cell>
        </row>
        <row r="14">
          <cell r="I14" t="str">
            <v>Moderado</v>
          </cell>
        </row>
        <row r="15">
          <cell r="I15" t="str">
            <v>Catastrófico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5C381-BB94-4E41-8B43-95F1D7ECA484}">
  <dimension ref="A1:Y15"/>
  <sheetViews>
    <sheetView tabSelected="1" topLeftCell="M7" workbookViewId="0">
      <selection activeCell="H14" sqref="H14"/>
    </sheetView>
  </sheetViews>
  <sheetFormatPr baseColWidth="10" defaultRowHeight="15" x14ac:dyDescent="0.25"/>
  <sheetData>
    <row r="1" spans="1:25" x14ac:dyDescent="0.25">
      <c r="A1" s="22"/>
      <c r="B1" s="22"/>
      <c r="C1" s="48" t="s">
        <v>54</v>
      </c>
      <c r="D1" s="49"/>
      <c r="E1" s="49"/>
      <c r="F1" s="49"/>
      <c r="G1" s="50"/>
      <c r="H1" s="2"/>
      <c r="I1" s="57" t="s">
        <v>0</v>
      </c>
      <c r="J1" s="58"/>
      <c r="K1" s="58"/>
      <c r="L1" s="58"/>
      <c r="M1" s="59"/>
      <c r="N1" s="60"/>
      <c r="O1" s="61"/>
      <c r="P1" s="62" t="s">
        <v>58</v>
      </c>
      <c r="Q1" s="62"/>
      <c r="R1" s="62"/>
      <c r="S1" s="62"/>
      <c r="T1" s="62"/>
      <c r="U1" s="3"/>
      <c r="V1" s="3"/>
      <c r="W1" s="43" t="s">
        <v>0</v>
      </c>
      <c r="X1" s="44"/>
      <c r="Y1" s="4"/>
    </row>
    <row r="2" spans="1:25" x14ac:dyDescent="0.25">
      <c r="A2" s="22"/>
      <c r="B2" s="22"/>
      <c r="C2" s="51"/>
      <c r="D2" s="52"/>
      <c r="E2" s="52"/>
      <c r="F2" s="52"/>
      <c r="G2" s="53"/>
      <c r="H2" s="2"/>
      <c r="I2" s="57" t="s">
        <v>1</v>
      </c>
      <c r="J2" s="58"/>
      <c r="K2" s="58"/>
      <c r="L2" s="58"/>
      <c r="M2" s="59"/>
      <c r="N2" s="60"/>
      <c r="O2" s="61"/>
      <c r="P2" s="62"/>
      <c r="Q2" s="62"/>
      <c r="R2" s="62"/>
      <c r="S2" s="62"/>
      <c r="T2" s="62"/>
      <c r="U2" s="3"/>
      <c r="V2" s="3"/>
      <c r="W2" s="43" t="s">
        <v>1</v>
      </c>
      <c r="X2" s="44"/>
      <c r="Y2" s="4"/>
    </row>
    <row r="3" spans="1:25" x14ac:dyDescent="0.25">
      <c r="A3" s="22"/>
      <c r="B3" s="22"/>
      <c r="C3" s="51"/>
      <c r="D3" s="52"/>
      <c r="E3" s="52"/>
      <c r="F3" s="52"/>
      <c r="G3" s="53"/>
      <c r="H3" s="2"/>
      <c r="I3" s="57" t="s">
        <v>2</v>
      </c>
      <c r="J3" s="58"/>
      <c r="K3" s="58"/>
      <c r="L3" s="58"/>
      <c r="M3" s="59"/>
      <c r="N3" s="60"/>
      <c r="O3" s="61"/>
      <c r="P3" s="62"/>
      <c r="Q3" s="62"/>
      <c r="R3" s="62"/>
      <c r="S3" s="62"/>
      <c r="T3" s="62"/>
      <c r="U3" s="3"/>
      <c r="V3" s="3"/>
      <c r="W3" s="43" t="s">
        <v>2</v>
      </c>
      <c r="X3" s="44"/>
      <c r="Y3" s="4"/>
    </row>
    <row r="4" spans="1:25" x14ac:dyDescent="0.25">
      <c r="A4" s="22"/>
      <c r="B4" s="22"/>
      <c r="C4" s="54"/>
      <c r="D4" s="55"/>
      <c r="E4" s="55"/>
      <c r="F4" s="55"/>
      <c r="G4" s="56"/>
      <c r="H4" s="2"/>
      <c r="I4" s="40" t="s">
        <v>3</v>
      </c>
      <c r="J4" s="41"/>
      <c r="K4" s="41"/>
      <c r="L4" s="41"/>
      <c r="M4" s="42"/>
      <c r="N4" s="60"/>
      <c r="O4" s="61"/>
      <c r="P4" s="62"/>
      <c r="Q4" s="62"/>
      <c r="R4" s="62"/>
      <c r="S4" s="62"/>
      <c r="T4" s="62"/>
      <c r="U4" s="3"/>
      <c r="V4" s="3"/>
      <c r="W4" s="43" t="s">
        <v>3</v>
      </c>
      <c r="X4" s="44"/>
      <c r="Y4" s="4"/>
    </row>
    <row r="5" spans="1:25" ht="25.5" x14ac:dyDescent="0.25">
      <c r="A5" s="45" t="s">
        <v>4</v>
      </c>
      <c r="B5" s="45"/>
      <c r="C5" s="46" t="s">
        <v>55</v>
      </c>
      <c r="D5" s="46"/>
      <c r="E5" s="5" t="s">
        <v>5</v>
      </c>
      <c r="F5" s="22" t="s">
        <v>6</v>
      </c>
      <c r="G5" s="22"/>
      <c r="H5" s="22"/>
      <c r="I5" s="30"/>
      <c r="J5" s="30"/>
      <c r="K5" s="30"/>
      <c r="L5" s="30"/>
      <c r="M5" s="30"/>
      <c r="N5" s="47" t="s">
        <v>7</v>
      </c>
      <c r="O5" s="47"/>
      <c r="P5" s="47"/>
      <c r="Q5" s="47"/>
      <c r="R5" s="6" t="s">
        <v>56</v>
      </c>
      <c r="S5" s="47" t="s">
        <v>5</v>
      </c>
      <c r="T5" s="47"/>
      <c r="U5" s="46" t="s">
        <v>57</v>
      </c>
      <c r="V5" s="46"/>
      <c r="W5" s="46"/>
      <c r="X5" s="46"/>
      <c r="Y5" s="4"/>
    </row>
    <row r="6" spans="1:25" x14ac:dyDescent="0.25">
      <c r="A6" s="35" t="s">
        <v>8</v>
      </c>
      <c r="B6" s="35" t="s">
        <v>9</v>
      </c>
      <c r="C6" s="35" t="s">
        <v>10</v>
      </c>
      <c r="D6" s="35" t="s">
        <v>11</v>
      </c>
      <c r="E6" s="35" t="s">
        <v>12</v>
      </c>
      <c r="F6" s="35" t="s">
        <v>13</v>
      </c>
      <c r="G6" s="36" t="s">
        <v>14</v>
      </c>
      <c r="H6" s="36"/>
      <c r="I6" s="36"/>
      <c r="J6" s="36"/>
      <c r="K6" s="36"/>
      <c r="L6" s="36"/>
      <c r="M6" s="36"/>
      <c r="N6" s="35" t="s">
        <v>8</v>
      </c>
      <c r="O6" s="36" t="s">
        <v>15</v>
      </c>
      <c r="P6" s="36" t="s">
        <v>16</v>
      </c>
      <c r="Q6" s="39" t="s">
        <v>17</v>
      </c>
      <c r="R6" s="35" t="s">
        <v>18</v>
      </c>
      <c r="S6" s="35" t="s">
        <v>19</v>
      </c>
      <c r="T6" s="35" t="s">
        <v>20</v>
      </c>
      <c r="U6" s="36" t="s">
        <v>21</v>
      </c>
      <c r="V6" s="36"/>
      <c r="W6" s="36"/>
      <c r="X6" s="35" t="s">
        <v>22</v>
      </c>
      <c r="Y6" s="4"/>
    </row>
    <row r="7" spans="1:25" ht="25.5" x14ac:dyDescent="0.25">
      <c r="A7" s="35"/>
      <c r="B7" s="35"/>
      <c r="C7" s="35"/>
      <c r="D7" s="35"/>
      <c r="E7" s="35"/>
      <c r="F7" s="35"/>
      <c r="G7" s="7" t="s">
        <v>23</v>
      </c>
      <c r="H7" s="8" t="s">
        <v>24</v>
      </c>
      <c r="I7" s="7" t="s">
        <v>25</v>
      </c>
      <c r="J7" s="8" t="s">
        <v>24</v>
      </c>
      <c r="K7" s="37" t="s">
        <v>26</v>
      </c>
      <c r="L7" s="37"/>
      <c r="M7" s="7" t="s">
        <v>27</v>
      </c>
      <c r="N7" s="35"/>
      <c r="O7" s="36"/>
      <c r="P7" s="36"/>
      <c r="Q7" s="39"/>
      <c r="R7" s="35"/>
      <c r="S7" s="35"/>
      <c r="T7" s="35"/>
      <c r="U7" s="38" t="s">
        <v>28</v>
      </c>
      <c r="V7" s="38"/>
      <c r="W7" s="7" t="s">
        <v>27</v>
      </c>
      <c r="X7" s="35"/>
      <c r="Y7" s="4"/>
    </row>
    <row r="8" spans="1:25" ht="162" x14ac:dyDescent="0.25">
      <c r="A8" s="34" t="s">
        <v>29</v>
      </c>
      <c r="B8" s="33" t="s">
        <v>65</v>
      </c>
      <c r="C8" s="33" t="s">
        <v>70</v>
      </c>
      <c r="D8" s="11" t="s">
        <v>30</v>
      </c>
      <c r="E8" s="10" t="s">
        <v>66</v>
      </c>
      <c r="F8" s="10" t="s">
        <v>67</v>
      </c>
      <c r="G8" s="1" t="s">
        <v>31</v>
      </c>
      <c r="H8" s="12">
        <f>+VLOOKUP(G8,'[1]Tabla de valoración'!A4:B7,2,0)</f>
        <v>2</v>
      </c>
      <c r="I8" s="1" t="s">
        <v>32</v>
      </c>
      <c r="J8" s="12">
        <f>+VLOOKUP([1]CIRUGIA!I8,'[1]Tabla de valoración'!$A$12:$B$15,2,0)</f>
        <v>10</v>
      </c>
      <c r="K8" s="12">
        <f>H8*J8</f>
        <v>20</v>
      </c>
      <c r="L8" s="28">
        <f>+AVERAGE(K8:K9)</f>
        <v>20</v>
      </c>
      <c r="M8" s="22" t="str">
        <f>+IF(L8&lt;=5,"Aceptable",IF(AND(L8&gt;5,L8&lt;=10),"Tolerable",IF(AND(L8&gt;10,L8&lt;=30),"Moderado",IF(AND(L8&gt;30,L8&lt;=40),"Importante","Inaceptable"))))</f>
        <v>Moderado</v>
      </c>
      <c r="N8" s="22" t="str">
        <f>+A8</f>
        <v>B.3.R.001</v>
      </c>
      <c r="O8" s="1" t="s">
        <v>33</v>
      </c>
      <c r="P8" s="1" t="s">
        <v>33</v>
      </c>
      <c r="Q8" s="13">
        <v>0.75</v>
      </c>
      <c r="R8" s="14" t="s">
        <v>69</v>
      </c>
      <c r="S8" s="27" t="s">
        <v>34</v>
      </c>
      <c r="T8" s="27" t="s">
        <v>68</v>
      </c>
      <c r="U8" s="1">
        <f>+L8-(L8*Q8)</f>
        <v>5</v>
      </c>
      <c r="V8" s="22">
        <f>+AVERAGE(U8:U9)</f>
        <v>5</v>
      </c>
      <c r="W8" s="22" t="str">
        <f>+IF(V8&lt;=5,"Aceptable",IF(AND(V8&gt;5,V8&lt;=10),"Tolerable",IF(AND(V8&gt;10,V8&lt;=30),"Moderado",IF(AND(V8&gt;30,V8&lt;=40),"Importante","Inaceptable"))))</f>
        <v>Aceptable</v>
      </c>
      <c r="X8" s="27" t="s">
        <v>35</v>
      </c>
      <c r="Y8" s="4"/>
    </row>
    <row r="9" spans="1:25" x14ac:dyDescent="0.25">
      <c r="A9" s="34"/>
      <c r="B9" s="33"/>
      <c r="C9" s="33"/>
      <c r="D9" s="11"/>
      <c r="E9" s="10"/>
      <c r="F9" s="10"/>
      <c r="G9" s="1"/>
      <c r="H9" s="12"/>
      <c r="I9" s="1"/>
      <c r="J9" s="12"/>
      <c r="K9" s="12"/>
      <c r="L9" s="28"/>
      <c r="M9" s="22"/>
      <c r="N9" s="22"/>
      <c r="O9" s="1"/>
      <c r="P9" s="1"/>
      <c r="Q9" s="13"/>
      <c r="R9" s="15"/>
      <c r="S9" s="27"/>
      <c r="T9" s="27"/>
      <c r="U9" s="1"/>
      <c r="V9" s="22"/>
      <c r="W9" s="22"/>
      <c r="X9" s="27"/>
      <c r="Y9" s="4"/>
    </row>
    <row r="10" spans="1:25" ht="162" x14ac:dyDescent="0.25">
      <c r="A10" s="9" t="s">
        <v>37</v>
      </c>
      <c r="B10" s="10" t="s">
        <v>62</v>
      </c>
      <c r="C10" s="10" t="s">
        <v>59</v>
      </c>
      <c r="D10" s="11" t="s">
        <v>30</v>
      </c>
      <c r="E10" s="10" t="s">
        <v>60</v>
      </c>
      <c r="F10" s="10" t="s">
        <v>61</v>
      </c>
      <c r="G10" s="1" t="s">
        <v>31</v>
      </c>
      <c r="H10" s="12">
        <f>+VLOOKUP(G10,'[1]Tabla de valoración'!$A$4:$B$7,2,0)</f>
        <v>2</v>
      </c>
      <c r="I10" s="1" t="s">
        <v>38</v>
      </c>
      <c r="J10" s="12">
        <f>+VLOOKUP([1]CIRUGIA!I10,'[1]Tabla de valoración'!$A$12:$B$15,2,0)</f>
        <v>20</v>
      </c>
      <c r="K10" s="12">
        <f>+H10*J10</f>
        <v>40</v>
      </c>
      <c r="L10" s="12">
        <f>+K10</f>
        <v>40</v>
      </c>
      <c r="M10" s="1" t="str">
        <f>+IF(L10&lt;=5,"Aceptable",IF(AND(L10&gt;5,L10&lt;=10),"Tolerable",IF(AND(L10&gt;10,L10&lt;=30),"Moderado",IF(AND(L10&gt;30,L10&lt;=40),"Importante","Inaceptable"))))</f>
        <v>Importante</v>
      </c>
      <c r="N10" s="1" t="str">
        <f>+A10</f>
        <v>B.3.R.002</v>
      </c>
      <c r="O10" s="1" t="s">
        <v>33</v>
      </c>
      <c r="P10" s="1" t="s">
        <v>36</v>
      </c>
      <c r="Q10" s="13">
        <v>0.75</v>
      </c>
      <c r="R10" s="15" t="s">
        <v>63</v>
      </c>
      <c r="S10" s="11" t="s">
        <v>34</v>
      </c>
      <c r="T10" s="16" t="s">
        <v>64</v>
      </c>
      <c r="U10" s="1">
        <f t="shared" ref="U10:U11" si="0">+K10-(K10*Q10)</f>
        <v>10</v>
      </c>
      <c r="V10" s="1">
        <f>+U10</f>
        <v>10</v>
      </c>
      <c r="W10" s="1" t="str">
        <f>+IF(V10&lt;=5,"Aceptable",IF(AND(V10&gt;5,V10&lt;=10),"Tolerable",IF(AND(V10&gt;10,V10&lt;=30),"Moderado",IF(AND(V10&gt;30,V10&lt;=40),"Importante","Inaceptable"))))</f>
        <v>Tolerable</v>
      </c>
      <c r="X10" s="11" t="s">
        <v>39</v>
      </c>
      <c r="Y10" s="4"/>
    </row>
    <row r="11" spans="1:25" ht="175.5" x14ac:dyDescent="0.25">
      <c r="A11" s="17" t="s">
        <v>40</v>
      </c>
      <c r="B11" s="10" t="s">
        <v>71</v>
      </c>
      <c r="C11" s="10" t="s">
        <v>72</v>
      </c>
      <c r="D11" s="11"/>
      <c r="E11" s="10" t="s">
        <v>73</v>
      </c>
      <c r="F11" s="10" t="s">
        <v>61</v>
      </c>
      <c r="G11" s="1" t="s">
        <v>31</v>
      </c>
      <c r="H11" s="12">
        <f>+VLOOKUP(G11,'[1]Tabla de valoración'!$A$4:$B$7,2,0)</f>
        <v>2</v>
      </c>
      <c r="I11" s="21"/>
      <c r="J11" s="12">
        <f>+VLOOKUP([1]CIRUGIA!I11,'[1]Tabla de valoración'!$A$12:$B$15,2,0)</f>
        <v>10</v>
      </c>
      <c r="K11" s="12">
        <f t="shared" ref="K11:K15" si="1">+H11*J11</f>
        <v>20</v>
      </c>
      <c r="L11" s="12">
        <f>+K11</f>
        <v>20</v>
      </c>
      <c r="M11" s="1" t="str">
        <f>+IF(L11&lt;=5,"Aceptable",IF(AND(L11&gt;5,L11&lt;=10),"Tolerable",IF(AND(L11&gt;10,L11&lt;=30),"Moderado",IF(AND(L11&gt;30,L11&lt;=40),"Importante","Inaceptable"))))</f>
        <v>Moderado</v>
      </c>
      <c r="N11" s="16" t="str">
        <f>+A11</f>
        <v>B.3.R.003</v>
      </c>
      <c r="O11" s="1" t="s">
        <v>33</v>
      </c>
      <c r="P11" s="1" t="s">
        <v>33</v>
      </c>
      <c r="Q11" s="13">
        <v>0.5</v>
      </c>
      <c r="R11" s="15" t="s">
        <v>74</v>
      </c>
      <c r="S11" s="11" t="s">
        <v>34</v>
      </c>
      <c r="T11" s="18" t="s">
        <v>75</v>
      </c>
      <c r="U11" s="1">
        <f t="shared" si="0"/>
        <v>10</v>
      </c>
      <c r="V11" s="1">
        <f>+U11</f>
        <v>10</v>
      </c>
      <c r="W11" s="1" t="str">
        <f>+IF(V11&lt;=5,"Aceptable",IF(AND(V11&gt;5,V11&lt;=10),"Tolerable",IF(AND(V11&gt;10,V11&lt;=30),"Moderado",IF(AND(V11&gt;30,V11&lt;=40),"Importante","Inaceptable"))))</f>
        <v>Tolerable</v>
      </c>
      <c r="X11" s="11" t="s">
        <v>39</v>
      </c>
      <c r="Y11" s="4"/>
    </row>
    <row r="12" spans="1:25" ht="135" x14ac:dyDescent="0.25">
      <c r="A12" s="22" t="s">
        <v>42</v>
      </c>
      <c r="B12" s="33" t="s">
        <v>43</v>
      </c>
      <c r="C12" s="33" t="s">
        <v>76</v>
      </c>
      <c r="D12" s="27" t="s">
        <v>41</v>
      </c>
      <c r="E12" s="33" t="s">
        <v>77</v>
      </c>
      <c r="F12" s="10" t="s">
        <v>44</v>
      </c>
      <c r="G12" s="1" t="s">
        <v>45</v>
      </c>
      <c r="H12" s="12">
        <f>IFERROR(VLOOKUP(G12,'[1]Tabla de valoración'!$A$4:$B$7,2,0),"")</f>
        <v>1</v>
      </c>
      <c r="I12" s="1" t="s">
        <v>32</v>
      </c>
      <c r="J12" s="12">
        <v>5</v>
      </c>
      <c r="K12" s="12">
        <v>10</v>
      </c>
      <c r="L12" s="28">
        <f>+AVERAGE(K12,K13)</f>
        <v>15</v>
      </c>
      <c r="M12" s="22" t="str">
        <f>+IF(L12&lt;=5,"Aceptable",IF(AND(L12&gt;5,L12&lt;=10),"Tolerable",IF(AND(L12&gt;10,L12&lt;=30),"Moderado",IF(AND(L12&gt;30,L12&lt;=40),"Importante","Inaceptable"))))</f>
        <v>Moderado</v>
      </c>
      <c r="N12" s="29" t="str">
        <f>+A12</f>
        <v>B.3.R.004</v>
      </c>
      <c r="O12" s="1" t="s">
        <v>33</v>
      </c>
      <c r="P12" s="1" t="s">
        <v>33</v>
      </c>
      <c r="Q12" s="13">
        <v>0.75</v>
      </c>
      <c r="R12" s="19" t="s">
        <v>78</v>
      </c>
      <c r="S12" s="11" t="s">
        <v>34</v>
      </c>
      <c r="T12" s="18" t="s">
        <v>80</v>
      </c>
      <c r="U12" s="1">
        <f>+L12-(L12*Q12)</f>
        <v>3.75</v>
      </c>
      <c r="V12" s="31">
        <f>+AVERAGE(U12:U15)</f>
        <v>4.6875</v>
      </c>
      <c r="W12" s="22" t="str">
        <f>+IF(V12&lt;=5,"Aceptable",IF(AND(V12&gt;5,V12&lt;=10),"Tolerable",IF(AND(V12&gt;10,V12&lt;=30),"Moderado",IF(AND(V12&gt;30,V12&lt;=40),"Importante","Inaceptable"))))</f>
        <v>Aceptable</v>
      </c>
      <c r="X12" s="27" t="s">
        <v>39</v>
      </c>
      <c r="Y12" s="4"/>
    </row>
    <row r="13" spans="1:25" ht="162" x14ac:dyDescent="0.25">
      <c r="A13" s="22"/>
      <c r="B13" s="33"/>
      <c r="C13" s="33"/>
      <c r="D13" s="27"/>
      <c r="E13" s="33"/>
      <c r="F13" s="10" t="s">
        <v>46</v>
      </c>
      <c r="G13" s="1" t="s">
        <v>45</v>
      </c>
      <c r="H13" s="12">
        <f>IFERROR(VLOOKUP(G13,'[1]Tabla de valoración'!$A$4:$B$7,2,0),"")</f>
        <v>1</v>
      </c>
      <c r="I13" s="20"/>
      <c r="J13" s="12">
        <f>+VLOOKUP([1]CIRUGIA!I13,'[1]Tabla de valoración'!$A$12:$B$15,2,0)</f>
        <v>20</v>
      </c>
      <c r="K13" s="12">
        <f t="shared" si="1"/>
        <v>20</v>
      </c>
      <c r="L13" s="28"/>
      <c r="M13" s="22"/>
      <c r="N13" s="30"/>
      <c r="O13" s="1" t="s">
        <v>33</v>
      </c>
      <c r="P13" s="1" t="s">
        <v>33</v>
      </c>
      <c r="Q13" s="13">
        <v>0.75</v>
      </c>
      <c r="R13" s="10" t="s">
        <v>79</v>
      </c>
      <c r="S13" s="11" t="s">
        <v>34</v>
      </c>
      <c r="T13" s="18" t="s">
        <v>81</v>
      </c>
      <c r="U13" s="1">
        <f>IFERROR(L12-(L12*Q13),"")</f>
        <v>3.75</v>
      </c>
      <c r="V13" s="31"/>
      <c r="W13" s="22"/>
      <c r="X13" s="27"/>
      <c r="Y13" s="4"/>
    </row>
    <row r="14" spans="1:25" ht="108" x14ac:dyDescent="0.25">
      <c r="A14" s="22" t="s">
        <v>47</v>
      </c>
      <c r="B14" s="23" t="s">
        <v>48</v>
      </c>
      <c r="C14" s="25" t="s">
        <v>49</v>
      </c>
      <c r="D14" s="27" t="s">
        <v>30</v>
      </c>
      <c r="E14" s="10" t="s">
        <v>50</v>
      </c>
      <c r="F14" s="10" t="s">
        <v>84</v>
      </c>
      <c r="G14" s="1" t="s">
        <v>31</v>
      </c>
      <c r="H14" s="12">
        <f>+VLOOKUP(G14,'[1]Tabla de valoración'!$A$4:$B$7,2,0)</f>
        <v>2</v>
      </c>
      <c r="I14" s="1" t="s">
        <v>32</v>
      </c>
      <c r="J14" s="12">
        <f>+VLOOKUP([1]CIRUGIA!I14,'[1]Tabla de valoración'!$A$12:$B$15,2,0)</f>
        <v>10</v>
      </c>
      <c r="K14" s="12">
        <f t="shared" si="1"/>
        <v>20</v>
      </c>
      <c r="L14" s="28">
        <f>+AVERAGE(K14:K15)</f>
        <v>30</v>
      </c>
      <c r="M14" s="22" t="str">
        <f>+IF(L14&lt;=5,"Aceptable",IF(AND(L14&gt;5,L14&lt;=10),"Tolerable",IF(AND(L14&gt;10,L14&lt;=30),"Moderado",IF(AND(L14&gt;30,L14&lt;=40),"Importante","Inaceptable"))))</f>
        <v>Moderado</v>
      </c>
      <c r="N14" s="29" t="str">
        <f>+A14</f>
        <v>B.3.R.005</v>
      </c>
      <c r="O14" s="1" t="s">
        <v>33</v>
      </c>
      <c r="P14" s="1" t="s">
        <v>36</v>
      </c>
      <c r="Q14" s="13">
        <v>0.5</v>
      </c>
      <c r="R14" s="10" t="s">
        <v>82</v>
      </c>
      <c r="S14" s="11" t="s">
        <v>34</v>
      </c>
      <c r="T14" s="18" t="s">
        <v>51</v>
      </c>
      <c r="U14" s="1">
        <f>IFERROR(L12-(L12*Q14),"")</f>
        <v>7.5</v>
      </c>
      <c r="V14" s="31"/>
      <c r="W14" s="22"/>
      <c r="X14" s="27"/>
      <c r="Y14" s="4"/>
    </row>
    <row r="15" spans="1:25" ht="108" x14ac:dyDescent="0.25">
      <c r="A15" s="22"/>
      <c r="B15" s="24"/>
      <c r="C15" s="26"/>
      <c r="D15" s="27"/>
      <c r="E15" s="10" t="s">
        <v>52</v>
      </c>
      <c r="F15" s="10" t="s">
        <v>53</v>
      </c>
      <c r="G15" s="1" t="s">
        <v>31</v>
      </c>
      <c r="H15" s="12">
        <f>+VLOOKUP(G15,'[1]Tabla de valoración'!$A$4:$B$7,2,0)</f>
        <v>2</v>
      </c>
      <c r="I15" s="1" t="s">
        <v>38</v>
      </c>
      <c r="J15" s="12">
        <f>+VLOOKUP([1]CIRUGIA!I15,'[1]Tabla de valoración'!$A$12:$B$15,2,0)</f>
        <v>20</v>
      </c>
      <c r="K15" s="12">
        <f t="shared" si="1"/>
        <v>40</v>
      </c>
      <c r="L15" s="28"/>
      <c r="M15" s="22"/>
      <c r="N15" s="32"/>
      <c r="O15" s="1" t="s">
        <v>33</v>
      </c>
      <c r="P15" s="1" t="s">
        <v>33</v>
      </c>
      <c r="Q15" s="13">
        <v>0.75</v>
      </c>
      <c r="R15" s="10" t="s">
        <v>82</v>
      </c>
      <c r="S15" s="11" t="s">
        <v>34</v>
      </c>
      <c r="T15" s="18" t="s">
        <v>83</v>
      </c>
      <c r="U15" s="1">
        <f>IFERROR(L12-(L12*Q15),"")</f>
        <v>3.75</v>
      </c>
      <c r="V15" s="31"/>
      <c r="W15" s="22"/>
      <c r="X15" s="27"/>
      <c r="Y15" s="4"/>
    </row>
  </sheetData>
  <mergeCells count="65">
    <mergeCell ref="W2:X2"/>
    <mergeCell ref="I3:M3"/>
    <mergeCell ref="W3:X3"/>
    <mergeCell ref="F6:F7"/>
    <mergeCell ref="I4:M4"/>
    <mergeCell ref="W4:X4"/>
    <mergeCell ref="A5:B5"/>
    <mergeCell ref="C5:D5"/>
    <mergeCell ref="F5:M5"/>
    <mergeCell ref="N5:Q5"/>
    <mergeCell ref="S5:T5"/>
    <mergeCell ref="U5:X5"/>
    <mergeCell ref="A1:B4"/>
    <mergeCell ref="C1:G4"/>
    <mergeCell ref="I1:M1"/>
    <mergeCell ref="N1:O4"/>
    <mergeCell ref="P1:T4"/>
    <mergeCell ref="W1:X1"/>
    <mergeCell ref="I2:M2"/>
    <mergeCell ref="A6:A7"/>
    <mergeCell ref="B6:B7"/>
    <mergeCell ref="C6:C7"/>
    <mergeCell ref="D6:D7"/>
    <mergeCell ref="E6:E7"/>
    <mergeCell ref="S6:S7"/>
    <mergeCell ref="T6:T7"/>
    <mergeCell ref="U6:W6"/>
    <mergeCell ref="X6:X7"/>
    <mergeCell ref="K7:L7"/>
    <mergeCell ref="U7:V7"/>
    <mergeCell ref="G6:M6"/>
    <mergeCell ref="N6:N7"/>
    <mergeCell ref="O6:O7"/>
    <mergeCell ref="P6:P7"/>
    <mergeCell ref="Q6:Q7"/>
    <mergeCell ref="R6:R7"/>
    <mergeCell ref="A8:A9"/>
    <mergeCell ref="B8:B9"/>
    <mergeCell ref="C8:C9"/>
    <mergeCell ref="L8:L9"/>
    <mergeCell ref="M8:M9"/>
    <mergeCell ref="A12:A13"/>
    <mergeCell ref="B12:B13"/>
    <mergeCell ref="C12:C13"/>
    <mergeCell ref="D12:D13"/>
    <mergeCell ref="E12:E13"/>
    <mergeCell ref="W12:W15"/>
    <mergeCell ref="X12:X15"/>
    <mergeCell ref="N14:N15"/>
    <mergeCell ref="S8:S9"/>
    <mergeCell ref="T8:T9"/>
    <mergeCell ref="V8:V9"/>
    <mergeCell ref="W8:W9"/>
    <mergeCell ref="X8:X9"/>
    <mergeCell ref="N8:N9"/>
    <mergeCell ref="M14:M15"/>
    <mergeCell ref="L12:L13"/>
    <mergeCell ref="M12:M13"/>
    <mergeCell ref="N12:N13"/>
    <mergeCell ref="V12:V15"/>
    <mergeCell ref="A14:A15"/>
    <mergeCell ref="B14:B15"/>
    <mergeCell ref="C14:C15"/>
    <mergeCell ref="D14:D15"/>
    <mergeCell ref="L14:L15"/>
  </mergeCells>
  <conditionalFormatting sqref="G8:H15">
    <cfRule type="containsText" dxfId="21" priority="20" operator="containsText" text="Baja">
      <formula>NOT(ISERROR(SEARCH("Baja",G8)))</formula>
    </cfRule>
    <cfRule type="containsText" dxfId="20" priority="21" operator="containsText" text="Media">
      <formula>NOT(ISERROR(SEARCH("Media",G8)))</formula>
    </cfRule>
    <cfRule type="containsText" dxfId="19" priority="22" operator="containsText" text="Alta">
      <formula>NOT(ISERROR(SEARCH("Alta",G8)))</formula>
    </cfRule>
  </conditionalFormatting>
  <conditionalFormatting sqref="I8:I15">
    <cfRule type="containsText" dxfId="18" priority="14" operator="containsText" text="Catastrófico">
      <formula>NOT(ISERROR(SEARCH("Catastrófico",I8)))</formula>
    </cfRule>
    <cfRule type="containsText" dxfId="17" priority="15" operator="containsText" text="Moderado">
      <formula>NOT(ISERROR(SEARCH("Moderado",I8)))</formula>
    </cfRule>
    <cfRule type="containsText" dxfId="16" priority="16" operator="containsText" text="Leve">
      <formula>NOT(ISERROR(SEARCH("Leve",I8)))</formula>
    </cfRule>
  </conditionalFormatting>
  <conditionalFormatting sqref="I8:M8 I9:K9 I10:M12 I13:K13 I14:M14 I15:K15 W10:W12">
    <cfRule type="containsText" dxfId="15" priority="17" operator="containsText" text="Bajo">
      <formula>NOT(ISERROR(SEARCH("Bajo",I8)))</formula>
    </cfRule>
  </conditionalFormatting>
  <conditionalFormatting sqref="I8:M8 I9:K9 I10:M12 W10:W12 I13:K13 I14:M14 I15:K15">
    <cfRule type="containsText" dxfId="14" priority="18" operator="containsText" text="Medio">
      <formula>NOT(ISERROR(SEARCH("Medio",I8)))</formula>
    </cfRule>
    <cfRule type="containsText" dxfId="13" priority="19" operator="containsText" text="Alto">
      <formula>NOT(ISERROR(SEARCH("Alto",I8)))</formula>
    </cfRule>
  </conditionalFormatting>
  <conditionalFormatting sqref="M8 M10:M12 M14">
    <cfRule type="containsText" dxfId="12" priority="7" operator="containsText" text="Moderado">
      <formula>NOT(ISERROR(SEARCH("Moderado",M8)))</formula>
    </cfRule>
    <cfRule type="containsText" dxfId="11" priority="8" operator="containsText" text="Importante">
      <formula>NOT(ISERROR(SEARCH("Importante",M8)))</formula>
    </cfRule>
    <cfRule type="containsText" dxfId="10" priority="9" operator="containsText" text="Inaceptable">
      <formula>NOT(ISERROR(SEARCH("Inaceptable",M8)))</formula>
    </cfRule>
    <cfRule type="containsText" dxfId="9" priority="10" operator="containsText" text="Importante">
      <formula>NOT(ISERROR(SEARCH("Importante",M8)))</formula>
    </cfRule>
    <cfRule type="containsText" dxfId="8" priority="11" operator="containsText" text="Moderada">
      <formula>NOT(ISERROR(SEARCH("Moderada",M8)))</formula>
    </cfRule>
    <cfRule type="containsText" dxfId="7" priority="12" operator="containsText" text="Tolerable">
      <formula>NOT(ISERROR(SEARCH("Tolerable",M8)))</formula>
    </cfRule>
    <cfRule type="containsText" dxfId="6" priority="13" operator="containsText" text="Aceptable">
      <formula>NOT(ISERROR(SEARCH("Aceptable",M8)))</formula>
    </cfRule>
  </conditionalFormatting>
  <conditionalFormatting sqref="W8 W10:W12">
    <cfRule type="containsText" dxfId="5" priority="1" operator="containsText" text="Tolerable">
      <formula>NOT(ISERROR(SEARCH("Tolerable",W8)))</formula>
    </cfRule>
    <cfRule type="containsText" dxfId="4" priority="2" operator="containsText" text="Inaceptable">
      <formula>NOT(ISERROR(SEARCH("Inaceptable",W8)))</formula>
    </cfRule>
    <cfRule type="containsText" dxfId="3" priority="3" operator="containsText" text="Importante">
      <formula>NOT(ISERROR(SEARCH("Importante",W8)))</formula>
    </cfRule>
    <cfRule type="containsText" dxfId="2" priority="4" operator="containsText" text="Moderado">
      <formula>NOT(ISERROR(SEARCH("Moderado",W8)))</formula>
    </cfRule>
    <cfRule type="containsText" dxfId="1" priority="5" operator="containsText" text="Torerable">
      <formula>NOT(ISERROR(SEARCH("Torerable",W8)))</formula>
    </cfRule>
    <cfRule type="containsText" dxfId="0" priority="6" operator="containsText" text="Aceptable">
      <formula>NOT(ISERROR(SEARCH("Aceptable",W8)))</formula>
    </cfRule>
  </conditionalFormatting>
  <dataValidations count="6">
    <dataValidation type="list" allowBlank="1" showInputMessage="1" showErrorMessage="1" sqref="G8:G15" xr:uid="{64934FB2-831D-4123-A5B3-39DB0B7B43D7}">
      <formula1>$G$18:$G$20</formula1>
    </dataValidation>
    <dataValidation type="list" allowBlank="1" showInputMessage="1" showErrorMessage="1" sqref="O8:O15" xr:uid="{007EA215-BD71-463B-9780-08356F464708}">
      <formula1>$O$20:$O$21</formula1>
    </dataValidation>
    <dataValidation type="list" allowBlank="1" showInputMessage="1" showErrorMessage="1" sqref="P8:P15" xr:uid="{0C1004A9-6D88-43D4-9AC9-578B6717CEDC}">
      <formula1>$P$20:$P$21</formula1>
    </dataValidation>
    <dataValidation type="list" allowBlank="1" showInputMessage="1" showErrorMessage="1" sqref="X8 X10:X12" xr:uid="{7E1465A3-9986-48AA-8D9A-4BED715E81D2}">
      <formula1>$X$17:$X$21</formula1>
    </dataValidation>
    <dataValidation type="list" allowBlank="1" showInputMessage="1" showErrorMessage="1" sqref="D8:D12 D14" xr:uid="{447AA051-9598-426C-BA1E-45CB8C1AF619}">
      <formula1>$D$17:$D$23</formula1>
    </dataValidation>
    <dataValidation type="list" allowBlank="1" showInputMessage="1" showErrorMessage="1" sqref="I8:I15" xr:uid="{5651A7C5-21CB-45F0-B291-39BB19F48A8C}">
      <formula1>$I$18:$I$20</formula1>
    </dataValidation>
  </dataValidations>
  <hyperlinks>
    <hyperlink ref="I7" location="'Estructura de Riesgos FP'!F3" display="Impacto" xr:uid="{156EC285-8C1B-48CB-8E65-29868E9C80D3}"/>
    <hyperlink ref="G7" location="'Estructura de Riesgos FP'!E3" display="Probabilidad" xr:uid="{5A6D90A1-0C38-4F91-A174-98DEDA65B600}"/>
  </hyperlink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Argumedo</dc:creator>
  <cp:lastModifiedBy>Alfredo Argumedo</cp:lastModifiedBy>
  <dcterms:created xsi:type="dcterms:W3CDTF">2024-01-26T14:00:57Z</dcterms:created>
  <dcterms:modified xsi:type="dcterms:W3CDTF">2024-01-26T19:28:25Z</dcterms:modified>
</cp:coreProperties>
</file>