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aenfermeria\Downloads\"/>
    </mc:Choice>
  </mc:AlternateContent>
  <xr:revisionPtr revIDLastSave="0" documentId="13_ncr:1_{8D5401D4-2F7D-42A9-8845-C49B65FC419C}" xr6:coauthVersionLast="47" xr6:coauthVersionMax="47" xr10:uidLastSave="{00000000-0000-0000-0000-000000000000}"/>
  <bookViews>
    <workbookView xWindow="-120" yWindow="-120" windowWidth="20730" windowHeight="11160" tabRatio="806" firstSheet="1" activeTab="1" xr2:uid="{00000000-000D-0000-FFFF-FFFF00000000}"/>
  </bookViews>
  <sheets>
    <sheet name="Tabla de valoración" sheetId="2" state="hidden" r:id="rId1"/>
    <sheet name="C EXTERNA" sheetId="3" r:id="rId2"/>
  </sheets>
  <externalReferences>
    <externalReference r:id="rId3"/>
  </externalReferences>
  <definedNames>
    <definedName name="FUENTE">#REF!</definedName>
    <definedName name="Hoja_1_de_1">#REF!</definedName>
    <definedName name="hojka" comment="criterios">#REF!</definedName>
    <definedName name="listado" comment="criterios">#REF!</definedName>
    <definedName name="listado1" comment="criterios">#REF!</definedName>
    <definedName name="listadoGMP" comment="criterios">#REF!</definedName>
    <definedName name="MATRIZ_RAM">#REF!</definedName>
    <definedName name="mENSUAL">#REF!</definedName>
    <definedName name="VALORACION_RAM">#REF!</definedName>
    <definedName name="Valoracion_RAMV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3" l="1"/>
  <c r="H20" i="3"/>
  <c r="J19" i="3"/>
  <c r="H19" i="3"/>
  <c r="J18" i="3"/>
  <c r="H18" i="3"/>
  <c r="K18" i="3" l="1"/>
  <c r="K19" i="3"/>
  <c r="K20" i="3"/>
  <c r="L18" i="3" l="1"/>
  <c r="U18" i="3"/>
  <c r="V18" i="3" s="1"/>
  <c r="H11" i="3"/>
  <c r="J11" i="3"/>
  <c r="U19" i="3" l="1"/>
  <c r="U20" i="3"/>
  <c r="K11" i="3"/>
  <c r="M22" i="3"/>
  <c r="J22" i="3"/>
  <c r="H22" i="3"/>
  <c r="M21" i="3"/>
  <c r="J21" i="3"/>
  <c r="H21" i="3"/>
  <c r="J17" i="3"/>
  <c r="H17" i="3"/>
  <c r="J16" i="3"/>
  <c r="H16" i="3"/>
  <c r="J15" i="3"/>
  <c r="H15" i="3"/>
  <c r="J14" i="3"/>
  <c r="H14" i="3"/>
  <c r="H13" i="3"/>
  <c r="U12" i="3"/>
  <c r="J12" i="3"/>
  <c r="H12" i="3"/>
  <c r="J10" i="3"/>
  <c r="H10" i="3"/>
  <c r="J9" i="3"/>
  <c r="H9" i="3"/>
  <c r="K10" i="3" l="1"/>
  <c r="K15" i="3"/>
  <c r="K22" i="3"/>
  <c r="U22" i="3" s="1"/>
  <c r="K21" i="3"/>
  <c r="U21" i="3" s="1"/>
  <c r="K12" i="3"/>
  <c r="K9" i="3"/>
  <c r="K14" i="3"/>
  <c r="K16" i="3"/>
  <c r="K17" i="3"/>
  <c r="L9" i="3" l="1"/>
  <c r="M9" i="3" s="1"/>
  <c r="L11" i="3"/>
  <c r="U11" i="3" s="1"/>
  <c r="L15" i="3"/>
  <c r="U17" i="3" s="1"/>
  <c r="M11" i="3" l="1"/>
  <c r="U13" i="3"/>
  <c r="U10" i="3"/>
  <c r="U9" i="3"/>
  <c r="M15" i="3"/>
  <c r="U16" i="3"/>
  <c r="U15" i="3"/>
  <c r="U14" i="3"/>
  <c r="V11" i="3" l="1"/>
  <c r="W11" i="3" s="1"/>
  <c r="V9" i="3"/>
  <c r="W9" i="3" s="1"/>
  <c r="V15" i="3"/>
  <c r="W15" i="3" s="1"/>
  <c r="H17" i="2"/>
  <c r="H16" i="2"/>
  <c r="H15" i="2"/>
  <c r="H14" i="2"/>
  <c r="H13" i="2"/>
  <c r="H12" i="2"/>
  <c r="H11" i="2"/>
  <c r="H10" i="2"/>
  <c r="H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Gustavo Martinez</author>
  </authors>
  <commentList>
    <comment ref="Q7" authorId="0" shapeId="0" xr:uid="{39FC0CFA-BC50-4CEF-B54A-7B6BD70A3B2B}">
      <text>
        <r>
          <rPr>
            <b/>
            <sz val="9"/>
            <color indexed="81"/>
            <rFont val="Tahoma"/>
            <family val="2"/>
          </rPr>
          <t>Gustavo Martinez:</t>
        </r>
        <r>
          <rPr>
            <sz val="9"/>
            <color indexed="81"/>
            <rFont val="Tahoma"/>
            <family val="2"/>
          </rPr>
          <t xml:space="preserve">
No Existe y no Documentado   0% 
Si existe y no documentado 50%
Existe y documentado 75%
</t>
        </r>
      </text>
    </comment>
  </commentList>
</comments>
</file>

<file path=xl/sharedStrings.xml><?xml version="1.0" encoding="utf-8"?>
<sst xmlns="http://schemas.openxmlformats.org/spreadsheetml/2006/main" count="234" uniqueCount="122">
  <si>
    <t>Nombre del área / proceso</t>
  </si>
  <si>
    <t>Líder del área / proceso</t>
  </si>
  <si>
    <t xml:space="preserve">Nombre del  área </t>
  </si>
  <si>
    <t>Código del riesgo</t>
  </si>
  <si>
    <t>Nombre del riesgo</t>
  </si>
  <si>
    <t xml:space="preserve">Descripción </t>
  </si>
  <si>
    <t>Clasificación</t>
  </si>
  <si>
    <t xml:space="preserve">Causas </t>
  </si>
  <si>
    <t xml:space="preserve">Consecuencias </t>
  </si>
  <si>
    <t>Existe control?</t>
  </si>
  <si>
    <t>Descripción del control</t>
  </si>
  <si>
    <t>Frecuencia del control</t>
  </si>
  <si>
    <t xml:space="preserve">Responsable </t>
  </si>
  <si>
    <t>Riesgo Residual</t>
  </si>
  <si>
    <t>Tratamiento</t>
  </si>
  <si>
    <t xml:space="preserve">Nivel </t>
  </si>
  <si>
    <t>SI</t>
  </si>
  <si>
    <t>NO</t>
  </si>
  <si>
    <t>Riesgo de cumplimiento</t>
  </si>
  <si>
    <t xml:space="preserve">VALORACIÓN DE LA FRECUENCIA DE LOS RIESGOS </t>
  </si>
  <si>
    <t>Frecuencia- probailidad</t>
  </si>
  <si>
    <t xml:space="preserve">Calificación </t>
  </si>
  <si>
    <t>Valoración</t>
  </si>
  <si>
    <t>Baja</t>
  </si>
  <si>
    <t>Media</t>
  </si>
  <si>
    <t>Alta</t>
  </si>
  <si>
    <t>Leve</t>
  </si>
  <si>
    <t>Moderado</t>
  </si>
  <si>
    <t>Impact/ Gravedad</t>
  </si>
  <si>
    <t>Prob/ Frec</t>
  </si>
  <si>
    <t>Calificación</t>
  </si>
  <si>
    <t>Probabilidad</t>
  </si>
  <si>
    <t>VALORACIÓN DE IMPACTO DE LOS RIESGOS</t>
  </si>
  <si>
    <t>Gravedad- impacto</t>
  </si>
  <si>
    <t>Impacto</t>
  </si>
  <si>
    <t>Valor</t>
  </si>
  <si>
    <t>Valor Nivel</t>
  </si>
  <si>
    <t>Catastrófico</t>
  </si>
  <si>
    <t>NIVEL RIESGO INHERENTE</t>
  </si>
  <si>
    <t>Probabilidad * impacto</t>
  </si>
  <si>
    <t>Aceptable</t>
  </si>
  <si>
    <t>Tolerable</t>
  </si>
  <si>
    <t>Importante</t>
  </si>
  <si>
    <t>Inaceptable</t>
  </si>
  <si>
    <t>Inherente</t>
  </si>
  <si>
    <t>Menor o igual a 5</t>
  </si>
  <si>
    <t>Mayor o igual a 5 y menor o igual  a 10</t>
  </si>
  <si>
    <t>Mayor a 40</t>
  </si>
  <si>
    <t>Evitar el riesgo</t>
  </si>
  <si>
    <t>Reducir el riesgo</t>
  </si>
  <si>
    <t>Compartir el riesgo</t>
  </si>
  <si>
    <t>Transferir el riesgo</t>
  </si>
  <si>
    <t>Asumir el riesgo</t>
  </si>
  <si>
    <t>Control documentado</t>
  </si>
  <si>
    <t>Valoración control</t>
  </si>
  <si>
    <t>Valoración riesgo inherente</t>
  </si>
  <si>
    <t>Mayor a 10 y menor o igual 20</t>
  </si>
  <si>
    <t>Mayor a 30 y menor o igual a 40</t>
  </si>
  <si>
    <t>Riesgo de tecnología</t>
  </si>
  <si>
    <t>Riesgo estratégico</t>
  </si>
  <si>
    <t>Riesgo de corrupción</t>
  </si>
  <si>
    <t>Riesgo financiero</t>
  </si>
  <si>
    <t>Riesgo operativo</t>
  </si>
  <si>
    <t>Riesgo de imágen</t>
  </si>
  <si>
    <t>Valoración del riesgo residual</t>
  </si>
  <si>
    <t>Permanente</t>
  </si>
  <si>
    <t>Coordinador del banco de sangre</t>
  </si>
  <si>
    <t>Riesgo absoluto / inherente</t>
  </si>
  <si>
    <t>Coordinador de consulta externa</t>
  </si>
  <si>
    <t>Identificación del riesgo</t>
  </si>
  <si>
    <t>Valoración del riesgo</t>
  </si>
  <si>
    <t>Demora en la atención en Consulta especializada</t>
  </si>
  <si>
    <t>Pérdida de tiempo de especialista contratado.
Pérdida de recursos financieros.
Pérdida de la imagen institucional.
Pérdida de la credibilidad en la institución. 
Reproceso en la facturación(por paciente que factura pero no asiste a la consulta).</t>
  </si>
  <si>
    <t xml:space="preserve">Demora en la facturación de la cita al usuario y/o Datos incorrectos en la asignacion de la cita. </t>
  </si>
  <si>
    <t>Se tienen ventanillas de facturación en las cuales se organiza el personal en orden de llegada. Se establece atención prioritaria y de acuerdo a la llegada del médico se le da prelación de acuerdo a la llegada del médico.</t>
  </si>
  <si>
    <t>Los usuarios no llegan con documentos completos, o con fecha vigente de la autorizaciòn.</t>
  </si>
  <si>
    <t>Retrasos en la programación de cirugías</t>
  </si>
  <si>
    <t>Gestionar el riesgo</t>
  </si>
  <si>
    <t>Coordinador consulta externa</t>
  </si>
  <si>
    <t>Falta de material requerido para la cirugía</t>
  </si>
  <si>
    <t>Código: C.6.FOR.OO3</t>
  </si>
  <si>
    <t xml:space="preserve">Versión:01 </t>
  </si>
  <si>
    <t>Fecha: Diciembre de 2018</t>
  </si>
  <si>
    <t>Aprobado por: Gestión de la calidad</t>
  </si>
  <si>
    <t>Planeación adecuada de la contratación según la demanda, especialidades y servicios ofertados</t>
  </si>
  <si>
    <t>Subgerencia Asistencial
Talento humano / Jurídica</t>
  </si>
  <si>
    <t>B.1.3. R001</t>
  </si>
  <si>
    <t>B.1.3. R002</t>
  </si>
  <si>
    <t>B.1.3. R003</t>
  </si>
  <si>
    <t xml:space="preserve">Solicitar a cada uno de los supervisores de los contratos el envio de la disponibilidad al correo de consulta externa, los dias 20 de cada mes. </t>
  </si>
  <si>
    <t>Demora en la atención de consulta especializada generada por diversas causas (demora en la facturaciòn, documentos incompletos. Fallas en el aplicativo).</t>
  </si>
  <si>
    <t xml:space="preserve">Médico Especialista se demora en llegar a la atención de citas asignadas. 
</t>
  </si>
  <si>
    <t xml:space="preserve">Socializar con los clientes internos y externos cada uno de los docuementos neecesarios para el agendamiento de citas. </t>
  </si>
  <si>
    <t>Los usuarios no traen los soportes de la docuemnatcion necesaria para realizar programacion (falta de autorizacion de procedimientos,no autorizan material de osteosintesis,los envian a otras instituciones)</t>
  </si>
  <si>
    <t xml:space="preserve">Falta de seguimiento a los paciente que se les solicitan procedimientos quirugicos. </t>
  </si>
  <si>
    <t>Deterioro del estado de salud de los pacientes. 
Tramitología ante las EPS.
Suministro de información inconsistente al usuario.
Pérdida de pacientes por el envio de estos a otras instituciones.</t>
  </si>
  <si>
    <t xml:space="preserve">Falta de material requerido y autorizaciones  para la cirugía por parte de la EPS. </t>
  </si>
  <si>
    <t xml:space="preserve">Hacer seguimiento a los pacientes que se les envian procedimientos quirugicos. </t>
  </si>
  <si>
    <t xml:space="preserve">Enviar notificaciones a las EPS sobre la disponibilidad de quirofano que tine la institucion. </t>
  </si>
  <si>
    <t xml:space="preserve">Enviar notificaciones a las EPS sobre la disponibilidad de material de osteosintesis  que tine la institucion. </t>
  </si>
  <si>
    <t>Jefe de consulta externa</t>
  </si>
  <si>
    <t xml:space="preserve"> Consulta externa</t>
  </si>
  <si>
    <t>Mapa de riesgo 
Hospital San Jerónimo de Montería 
Vigencia 2023</t>
  </si>
  <si>
    <t>Probabilidad de perdida de la consulta por errores o autorizaciones no verificadas por parte ade la eps</t>
  </si>
  <si>
    <t xml:space="preserve">solicitud de tablet para verificacion y diligenciamiento de autorizaciones </t>
  </si>
  <si>
    <t>probabilidad de caida de usuarios en condicion de discapacidad o limitacion fisica, por falta de silla de ruedas y auxiliar clinico</t>
  </si>
  <si>
    <t>probabilidad de caida de usuarios</t>
  </si>
  <si>
    <t>B.1.3. R004</t>
  </si>
  <si>
    <t>no contyamos con el recurso (silla de ruedas, auxiliar clinico)</t>
  </si>
  <si>
    <t xml:space="preserve">caidas, retrasos en las consultas </t>
  </si>
  <si>
    <t>Coordinador uens de consulta externa</t>
  </si>
  <si>
    <t>hacer seguimiento de la solicitud de la silla de ruedas y asignacion del personal o auxiloiar clinico</t>
  </si>
  <si>
    <t>probabilidad de afectacion de la salud por la exposicion a las altas temperaturas en sala de espera de consulta, por falta de ventilacion adecuada</t>
  </si>
  <si>
    <t>probabilidad de afectacion de la salud por la exposicion a las altas temperaturas</t>
  </si>
  <si>
    <t>falta de ventiladores o aire acondiconado</t>
  </si>
  <si>
    <t xml:space="preserve">deterioro del estado de salud de los usuarios en sala de espera.   Alteracion de la presion arterial por las altas temperaturas. </t>
  </si>
  <si>
    <t>hacer seguimineto a la solicitud en el area de ambiente fisco</t>
  </si>
  <si>
    <t>hacer seguimiento de la  solicitud en subgerencia administrativa</t>
  </si>
  <si>
    <t>ALFREDO ARGUMEDO</t>
  </si>
  <si>
    <t>ANA MARIA OYOLA</t>
  </si>
  <si>
    <t>Lider UENS CONSULTA EXTERNA</t>
  </si>
  <si>
    <t>Mapa de riesgo 
Hospital San Jerónimo de Montería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</si>
</sst>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
  </numFmts>
  <fonts count="13" x14ac:knownFonts="1">
    <font>
      <sz val="11"/>
      <color theme="1"/>
      <name val="Calibri"/>
      <family val="2"/>
      <scheme val="minor"/>
    </font>
    <font>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10"/>
      <color theme="1"/>
      <name val="Calibri"/>
      <family val="2"/>
    </font>
    <font>
      <b/>
      <sz val="11"/>
      <color theme="1"/>
      <name val="Calibri"/>
      <family val="2"/>
      <scheme val="minor"/>
    </font>
    <font>
      <sz val="11"/>
      <color theme="1"/>
      <name val="Calibri Light"/>
      <family val="2"/>
    </font>
    <font>
      <b/>
      <sz val="11"/>
      <color theme="1"/>
      <name val="Calibri Light"/>
      <family val="2"/>
    </font>
    <font>
      <sz val="11"/>
      <name val="Calibri Light"/>
      <family val="2"/>
    </font>
    <font>
      <sz val="8"/>
      <color theme="1"/>
      <name val="Calibri Light"/>
      <family val="2"/>
    </font>
    <font>
      <sz val="7"/>
      <color theme="1"/>
      <name val="Calibri Light"/>
      <family val="2"/>
    </font>
    <font>
      <sz val="1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0"/>
        <bgColor indexed="64"/>
      </patternFill>
    </fill>
  </fills>
  <borders count="3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499984740745262"/>
      </right>
      <top style="thin">
        <color theme="0" tint="-0.499984740745262"/>
      </top>
      <bottom/>
      <diagonal/>
    </border>
    <border>
      <left/>
      <right style="thin">
        <color theme="0" tint="-0.499984740745262"/>
      </right>
      <top/>
      <bottom/>
      <diagonal/>
    </border>
    <border>
      <left/>
      <right style="thin">
        <color theme="0" tint="-0.499984740745262"/>
      </right>
      <top/>
      <bottom style="thin">
        <color theme="0" tint="-0.499984740745262"/>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0" fontId="12" fillId="0" borderId="0"/>
  </cellStyleXfs>
  <cellXfs count="125">
    <xf numFmtId="0" fontId="0" fillId="0" borderId="0" xfId="0"/>
    <xf numFmtId="0" fontId="0" fillId="0" borderId="0" xfId="0" applyAlignment="1">
      <alignment horizontal="center"/>
    </xf>
    <xf numFmtId="0" fontId="0" fillId="5" borderId="2" xfId="0" applyFill="1" applyBorder="1"/>
    <xf numFmtId="0" fontId="0" fillId="6" borderId="2" xfId="0" applyFill="1" applyBorder="1"/>
    <xf numFmtId="0" fontId="0" fillId="7" borderId="2" xfId="0" applyFill="1" applyBorder="1"/>
    <xf numFmtId="0" fontId="0" fillId="8" borderId="2" xfId="0" applyFill="1" applyBorder="1"/>
    <xf numFmtId="0" fontId="0" fillId="0" borderId="2" xfId="0" applyBorder="1" applyAlignment="1">
      <alignment horizontal="center" vertical="center" wrapText="1"/>
    </xf>
    <xf numFmtId="0" fontId="0" fillId="0" borderId="2" xfId="0" applyBorder="1"/>
    <xf numFmtId="0" fontId="0" fillId="0" borderId="0" xfId="0" applyAlignment="1">
      <alignment horizontal="center" wrapText="1"/>
    </xf>
    <xf numFmtId="0" fontId="0" fillId="0" borderId="6"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0" fillId="0" borderId="11" xfId="0" applyBorder="1"/>
    <xf numFmtId="0" fontId="0" fillId="0" borderId="14"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0" fillId="0" borderId="10" xfId="0" applyBorder="1"/>
    <xf numFmtId="0" fontId="0" fillId="0" borderId="5" xfId="0" applyBorder="1"/>
    <xf numFmtId="0" fontId="0" fillId="0" borderId="9" xfId="0" applyBorder="1"/>
    <xf numFmtId="0" fontId="0" fillId="0" borderId="2" xfId="0" applyBorder="1" applyAlignment="1">
      <alignment horizontal="center"/>
    </xf>
    <xf numFmtId="0" fontId="2" fillId="0" borderId="0" xfId="0" applyFont="1"/>
    <xf numFmtId="0" fontId="0" fillId="0" borderId="0" xfId="0" applyAlignment="1">
      <alignment horizontal="right"/>
    </xf>
    <xf numFmtId="0" fontId="5" fillId="0" borderId="0" xfId="0" applyFont="1" applyAlignment="1">
      <alignment horizontal="right"/>
    </xf>
    <xf numFmtId="0" fontId="2" fillId="0" borderId="0" xfId="0" applyFont="1" applyAlignment="1">
      <alignment horizontal="right"/>
    </xf>
    <xf numFmtId="0" fontId="0" fillId="0" borderId="0" xfId="0" applyAlignment="1">
      <alignment vertical="center"/>
    </xf>
    <xf numFmtId="0" fontId="0" fillId="0" borderId="0" xfId="0" applyAlignment="1">
      <alignment horizontal="center" vertical="center"/>
    </xf>
    <xf numFmtId="0" fontId="0" fillId="11" borderId="2" xfId="0" applyFill="1" applyBorder="1"/>
    <xf numFmtId="0" fontId="2" fillId="0" borderId="0" xfId="0" applyFont="1" applyAlignment="1">
      <alignment horizontal="justify" vertical="center"/>
    </xf>
    <xf numFmtId="0" fontId="0" fillId="0" borderId="0" xfId="0" applyAlignment="1">
      <alignment horizontal="justify" vertical="center"/>
    </xf>
    <xf numFmtId="0" fontId="0" fillId="0" borderId="0" xfId="0" applyAlignment="1">
      <alignment horizontal="center" vertical="center" wrapText="1"/>
    </xf>
    <xf numFmtId="0" fontId="7" fillId="0" borderId="21" xfId="0" applyFont="1" applyBorder="1" applyAlignment="1">
      <alignment vertical="center" wrapText="1"/>
    </xf>
    <xf numFmtId="0" fontId="7" fillId="0" borderId="0" xfId="0" applyFont="1" applyAlignment="1">
      <alignment vertical="center" wrapText="1"/>
    </xf>
    <xf numFmtId="0" fontId="7" fillId="0" borderId="27" xfId="0" applyFont="1" applyBorder="1" applyAlignment="1">
      <alignment vertical="center" wrapText="1"/>
    </xf>
    <xf numFmtId="0" fontId="7" fillId="2" borderId="1" xfId="0" applyFont="1" applyFill="1" applyBorder="1" applyAlignment="1">
      <alignment horizontal="justify" vertical="center"/>
    </xf>
    <xf numFmtId="0" fontId="7" fillId="0" borderId="1" xfId="0" applyFont="1" applyBorder="1" applyAlignment="1">
      <alignment vertical="center"/>
    </xf>
    <xf numFmtId="0" fontId="7" fillId="0" borderId="1" xfId="0" applyFont="1" applyBorder="1" applyAlignment="1">
      <alignment horizontal="justify" vertical="center"/>
    </xf>
    <xf numFmtId="0" fontId="9" fillId="4"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vertical="center" wrapText="1"/>
    </xf>
    <xf numFmtId="0" fontId="0" fillId="2" borderId="1" xfId="0" applyFill="1" applyBorder="1" applyAlignment="1">
      <alignment horizontal="center" vertical="center"/>
    </xf>
    <xf numFmtId="0" fontId="0" fillId="0" borderId="1" xfId="0" applyBorder="1" applyAlignment="1">
      <alignment horizontal="center" vertical="center"/>
    </xf>
    <xf numFmtId="9" fontId="0" fillId="0" borderId="1" xfId="1" applyFont="1" applyBorder="1" applyAlignment="1">
      <alignment horizontal="center" vertical="center"/>
    </xf>
    <xf numFmtId="0" fontId="0" fillId="0" borderId="1" xfId="0" applyBorder="1" applyAlignment="1">
      <alignment horizontal="justify" vertical="center"/>
    </xf>
    <xf numFmtId="9" fontId="0" fillId="0" borderId="1" xfId="1" applyFont="1" applyFill="1" applyBorder="1" applyAlignment="1">
      <alignment horizontal="center" vertical="center"/>
    </xf>
    <xf numFmtId="165" fontId="0" fillId="0" borderId="1" xfId="0" applyNumberFormat="1" applyBorder="1" applyAlignment="1">
      <alignment horizontal="center" vertical="center"/>
    </xf>
    <xf numFmtId="164" fontId="0" fillId="0" borderId="1" xfId="2" applyFont="1" applyBorder="1" applyAlignment="1">
      <alignment vertical="center" wrapText="1"/>
    </xf>
    <xf numFmtId="0" fontId="0" fillId="0" borderId="0" xfId="0" applyAlignment="1">
      <alignment horizontal="justify" vertical="center" wrapText="1"/>
    </xf>
    <xf numFmtId="0" fontId="0" fillId="0" borderId="0" xfId="0" applyAlignment="1">
      <alignment vertical="center" wrapText="1"/>
    </xf>
    <xf numFmtId="0" fontId="0" fillId="0" borderId="28" xfId="0" applyBorder="1" applyAlignment="1">
      <alignment horizontal="center" vertical="center"/>
    </xf>
    <xf numFmtId="0" fontId="0" fillId="5" borderId="0" xfId="0" applyFill="1" applyAlignment="1">
      <alignment horizontal="center" vertical="center"/>
    </xf>
    <xf numFmtId="0" fontId="0" fillId="6" borderId="0" xfId="0" applyFill="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horizontal="justify"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0" fillId="13" borderId="1" xfId="0" applyFill="1" applyBorder="1" applyAlignment="1">
      <alignment horizontal="justify"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wrapText="1"/>
    </xf>
    <xf numFmtId="0" fontId="0" fillId="0" borderId="4" xfId="0" applyBorder="1" applyAlignment="1">
      <alignment horizontal="center" wrapText="1"/>
    </xf>
    <xf numFmtId="0" fontId="0" fillId="0" borderId="8" xfId="0" applyBorder="1" applyAlignment="1">
      <alignment horizontal="center"/>
    </xf>
    <xf numFmtId="0" fontId="0" fillId="0" borderId="2" xfId="0" applyBorder="1" applyAlignment="1">
      <alignment horizontal="center" wrapText="1"/>
    </xf>
    <xf numFmtId="0" fontId="0" fillId="0" borderId="7" xfId="0" applyBorder="1" applyAlignment="1">
      <alignment horizontal="center" vertical="center" wrapText="1"/>
    </xf>
    <xf numFmtId="0" fontId="0" fillId="0" borderId="7" xfId="0" applyBorder="1" applyAlignment="1">
      <alignment horizontal="center" wrapText="1"/>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13" xfId="0" applyFill="1" applyBorder="1" applyAlignment="1">
      <alignment horizontal="center" vertical="center"/>
    </xf>
    <xf numFmtId="0" fontId="0" fillId="12" borderId="15" xfId="0" applyFill="1" applyBorder="1" applyAlignment="1">
      <alignment horizontal="center"/>
    </xf>
    <xf numFmtId="0" fontId="0" fillId="12" borderId="16" xfId="0" applyFill="1" applyBorder="1" applyAlignment="1">
      <alignment horizontal="center"/>
    </xf>
    <xf numFmtId="0" fontId="0" fillId="12" borderId="17" xfId="0" applyFill="1" applyBorder="1" applyAlignment="1">
      <alignment horizontal="center"/>
    </xf>
    <xf numFmtId="0" fontId="6" fillId="2" borderId="15" xfId="0" applyFont="1" applyFill="1" applyBorder="1" applyAlignment="1">
      <alignment horizontal="center"/>
    </xf>
    <xf numFmtId="0" fontId="6" fillId="2" borderId="16" xfId="0" applyFont="1" applyFill="1" applyBorder="1" applyAlignment="1">
      <alignment horizontal="center"/>
    </xf>
    <xf numFmtId="0" fontId="6" fillId="2" borderId="17" xfId="0" applyFont="1" applyFill="1" applyBorder="1" applyAlignment="1">
      <alignment horizontal="center"/>
    </xf>
    <xf numFmtId="0" fontId="7" fillId="2" borderId="1" xfId="0" applyFont="1" applyFill="1" applyBorder="1" applyAlignment="1">
      <alignment horizontal="center" vertical="center"/>
    </xf>
    <xf numFmtId="0" fontId="7"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0" fillId="0" borderId="1" xfId="0" applyBorder="1" applyAlignment="1">
      <alignment horizontal="center" vertical="center"/>
    </xf>
    <xf numFmtId="0" fontId="8" fillId="0" borderId="24" xfId="0" applyFont="1" applyBorder="1" applyAlignment="1">
      <alignment horizontal="center" vertical="center" wrapText="1"/>
    </xf>
    <xf numFmtId="0" fontId="8" fillId="0" borderId="1" xfId="0" applyFont="1" applyBorder="1" applyAlignment="1">
      <alignment horizontal="center" vertical="center" wrapText="1"/>
    </xf>
    <xf numFmtId="0" fontId="7" fillId="2" borderId="1" xfId="0" applyFont="1" applyFill="1" applyBorder="1" applyAlignment="1">
      <alignment horizontal="justify"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10" fillId="0" borderId="29" xfId="0" applyFont="1" applyBorder="1" applyAlignment="1">
      <alignment vertical="center" wrapText="1"/>
    </xf>
    <xf numFmtId="0" fontId="10" fillId="0" borderId="30" xfId="0" applyFont="1" applyBorder="1" applyAlignment="1">
      <alignment vertical="center" wrapText="1"/>
    </xf>
    <xf numFmtId="0" fontId="10" fillId="0" borderId="31" xfId="0" applyFont="1" applyBorder="1" applyAlignment="1">
      <alignment vertical="center" wrapText="1"/>
    </xf>
    <xf numFmtId="0" fontId="11" fillId="0" borderId="29" xfId="0" applyFont="1" applyBorder="1" applyAlignment="1">
      <alignment vertical="center" wrapText="1"/>
    </xf>
    <xf numFmtId="0" fontId="11" fillId="0" borderId="30" xfId="0" applyFont="1" applyBorder="1" applyAlignment="1">
      <alignment vertical="center" wrapText="1"/>
    </xf>
    <xf numFmtId="0" fontId="11" fillId="0" borderId="31" xfId="0" applyFont="1" applyBorder="1" applyAlignment="1">
      <alignment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0" xfId="0" applyFont="1" applyAlignment="1">
      <alignment horizontal="center" vertical="center" wrapText="1"/>
    </xf>
    <xf numFmtId="0" fontId="7" fillId="0" borderId="33"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4"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0" fontId="0" fillId="2" borderId="1" xfId="0" applyFill="1" applyBorder="1" applyAlignment="1">
      <alignment horizontal="center" vertical="center"/>
    </xf>
    <xf numFmtId="0" fontId="0" fillId="3" borderId="1" xfId="0"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8" xfId="0" applyBorder="1" applyAlignment="1">
      <alignment horizontal="center" vertical="center" wrapText="1"/>
    </xf>
    <xf numFmtId="2" fontId="0" fillId="0" borderId="1" xfId="0" applyNumberFormat="1" applyBorder="1" applyAlignment="1">
      <alignment horizontal="center" vertical="center"/>
    </xf>
    <xf numFmtId="165" fontId="0" fillId="0" borderId="1" xfId="0" applyNumberFormat="1" applyBorder="1" applyAlignment="1">
      <alignment horizontal="center" vertical="center"/>
    </xf>
    <xf numFmtId="165" fontId="0" fillId="0" borderId="18" xfId="0" applyNumberFormat="1" applyBorder="1" applyAlignment="1">
      <alignment horizontal="center" vertical="center"/>
    </xf>
    <xf numFmtId="0" fontId="0" fillId="0" borderId="19" xfId="0" applyBorder="1" applyAlignment="1">
      <alignment horizontal="center" vertical="center"/>
    </xf>
    <xf numFmtId="0" fontId="7" fillId="0" borderId="1" xfId="0" applyFont="1" applyBorder="1" applyAlignment="1">
      <alignment horizontal="center" vertical="center" wrapText="1"/>
    </xf>
    <xf numFmtId="0" fontId="12" fillId="0" borderId="2" xfId="3" applyBorder="1" applyAlignment="1">
      <alignment horizontal="justify" vertical="center" wrapText="1"/>
    </xf>
    <xf numFmtId="0" fontId="12" fillId="0" borderId="2" xfId="0" applyFont="1" applyBorder="1" applyAlignment="1" applyProtection="1">
      <alignment horizontal="center" vertical="center" wrapText="1"/>
      <protection locked="0"/>
    </xf>
    <xf numFmtId="0" fontId="0" fillId="0" borderId="18" xfId="0" applyBorder="1" applyAlignment="1">
      <alignment horizontal="center" vertical="center"/>
    </xf>
    <xf numFmtId="0" fontId="0" fillId="0" borderId="28" xfId="0" applyBorder="1" applyAlignment="1">
      <alignment horizontal="center" vertical="center"/>
    </xf>
  </cellXfs>
  <cellStyles count="4">
    <cellStyle name="Millares" xfId="2" builtinId="3"/>
    <cellStyle name="Normal" xfId="0" builtinId="0"/>
    <cellStyle name="Normal 2" xfId="3" xr:uid="{45002D42-1A9C-45CF-A75B-FAB2AB1DFFBB}"/>
    <cellStyle name="Porcentaje" xfId="1" builtinId="5"/>
  </cellStyles>
  <dxfs count="54">
    <dxf>
      <fill>
        <patternFill>
          <bgColor rgb="FF92D050"/>
        </patternFill>
      </fill>
    </dxf>
    <dxf>
      <fill>
        <patternFill>
          <bgColor rgb="FFFFFF00"/>
        </patternFill>
      </fill>
    </dxf>
    <dxf>
      <fill>
        <patternFill>
          <bgColor rgb="FFFFC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theme="9" tint="-0.24994659260841701"/>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theme="9" tint="-0.24994659260841701"/>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theme="9" tint="-0.24994659260841701"/>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89647</xdr:rowOff>
    </xdr:from>
    <xdr:to>
      <xdr:col>1</xdr:col>
      <xdr:colOff>1</xdr:colOff>
      <xdr:row>3</xdr:row>
      <xdr:rowOff>2540</xdr:rowOff>
    </xdr:to>
    <xdr:pic>
      <xdr:nvPicPr>
        <xdr:cNvPr id="2" name="1 Imagen">
          <a:extLst>
            <a:ext uri="{FF2B5EF4-FFF2-40B4-BE49-F238E27FC236}">
              <a16:creationId xmlns:a16="http://schemas.microsoft.com/office/drawing/2014/main" id="{7C39AB6C-58B8-49E2-BE1C-D66DB92385FB}"/>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4344" b="26804"/>
        <a:stretch/>
      </xdr:blipFill>
      <xdr:spPr bwMode="auto">
        <a:xfrm>
          <a:off x="752476" y="89647"/>
          <a:ext cx="723900" cy="436768"/>
        </a:xfrm>
        <a:prstGeom prst="rect">
          <a:avLst/>
        </a:prstGeom>
        <a:noFill/>
        <a:ln>
          <a:noFill/>
        </a:ln>
      </xdr:spPr>
    </xdr:pic>
    <xdr:clientData/>
  </xdr:twoCellAnchor>
  <xdr:twoCellAnchor editAs="oneCell">
    <xdr:from>
      <xdr:col>13</xdr:col>
      <xdr:colOff>341540</xdr:colOff>
      <xdr:row>0</xdr:row>
      <xdr:rowOff>155122</xdr:rowOff>
    </xdr:from>
    <xdr:to>
      <xdr:col>13</xdr:col>
      <xdr:colOff>341540</xdr:colOff>
      <xdr:row>3</xdr:row>
      <xdr:rowOff>47785</xdr:rowOff>
    </xdr:to>
    <xdr:pic>
      <xdr:nvPicPr>
        <xdr:cNvPr id="3" name="2 Imagen">
          <a:extLst>
            <a:ext uri="{FF2B5EF4-FFF2-40B4-BE49-F238E27FC236}">
              <a16:creationId xmlns:a16="http://schemas.microsoft.com/office/drawing/2014/main" id="{E91651EF-FECF-4D6E-9E3A-5629334D902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4344" b="26804"/>
        <a:stretch/>
      </xdr:blipFill>
      <xdr:spPr bwMode="auto">
        <a:xfrm>
          <a:off x="14676665" y="155122"/>
          <a:ext cx="778329" cy="407013"/>
        </a:xfrm>
        <a:prstGeom prst="rect">
          <a:avLst/>
        </a:prstGeom>
        <a:noFill/>
        <a:ln>
          <a:noFill/>
        </a:ln>
      </xdr:spPr>
    </xdr:pic>
    <xdr:clientData/>
  </xdr:twoCellAnchor>
  <xdr:twoCellAnchor editAs="oneCell">
    <xdr:from>
      <xdr:col>0</xdr:col>
      <xdr:colOff>361950</xdr:colOff>
      <xdr:row>0</xdr:row>
      <xdr:rowOff>1</xdr:rowOff>
    </xdr:from>
    <xdr:to>
      <xdr:col>1</xdr:col>
      <xdr:colOff>1028700</xdr:colOff>
      <xdr:row>3</xdr:row>
      <xdr:rowOff>123826</xdr:rowOff>
    </xdr:to>
    <xdr:pic>
      <xdr:nvPicPr>
        <xdr:cNvPr id="5" name="Imagen 4">
          <a:extLst>
            <a:ext uri="{FF2B5EF4-FFF2-40B4-BE49-F238E27FC236}">
              <a16:creationId xmlns:a16="http://schemas.microsoft.com/office/drawing/2014/main" id="{FAF18718-E738-4E85-A83E-CA43C36DCB6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1950" y="1"/>
          <a:ext cx="1419225" cy="609600"/>
        </a:xfrm>
        <a:prstGeom prst="rect">
          <a:avLst/>
        </a:prstGeom>
        <a:noFill/>
        <a:ln>
          <a:noFill/>
        </a:ln>
      </xdr:spPr>
    </xdr:pic>
    <xdr:clientData/>
  </xdr:twoCellAnchor>
  <xdr:twoCellAnchor editAs="oneCell">
    <xdr:from>
      <xdr:col>13</xdr:col>
      <xdr:colOff>47625</xdr:colOff>
      <xdr:row>0</xdr:row>
      <xdr:rowOff>1</xdr:rowOff>
    </xdr:from>
    <xdr:to>
      <xdr:col>14</xdr:col>
      <xdr:colOff>666750</xdr:colOff>
      <xdr:row>4</xdr:row>
      <xdr:rowOff>19051</xdr:rowOff>
    </xdr:to>
    <xdr:pic>
      <xdr:nvPicPr>
        <xdr:cNvPr id="6" name="Imagen 5">
          <a:extLst>
            <a:ext uri="{FF2B5EF4-FFF2-40B4-BE49-F238E27FC236}">
              <a16:creationId xmlns:a16="http://schemas.microsoft.com/office/drawing/2014/main" id="{5BDFEBDE-74D8-46A2-9A4E-696E6E2358C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82750" y="1"/>
          <a:ext cx="1419225" cy="6667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tadistica2\COMPARTIDO%20CALIDAD\PLANEACI&#211;N\MAPA%20DE%20RIESGOS%202020\ASISTENCIALES\Mapa%20de%20%20riesgo%20consulta%20externa%20HSJM%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de valoración"/>
      <sheetName val="Matriz"/>
      <sheetName val="Hoja1"/>
    </sheetNames>
    <sheetDataSet>
      <sheetData sheetId="0" refreshError="1">
        <row r="4">
          <cell r="A4" t="str">
            <v xml:space="preserve">Calificación </v>
          </cell>
          <cell r="B4" t="str">
            <v>Valoración</v>
          </cell>
        </row>
        <row r="5">
          <cell r="A5" t="str">
            <v>Baja</v>
          </cell>
          <cell r="B5">
            <v>1</v>
          </cell>
        </row>
        <row r="6">
          <cell r="A6" t="str">
            <v>Media</v>
          </cell>
          <cell r="B6">
            <v>2</v>
          </cell>
        </row>
        <row r="7">
          <cell r="A7" t="str">
            <v>Alta</v>
          </cell>
          <cell r="B7">
            <v>3</v>
          </cell>
        </row>
        <row r="12">
          <cell r="A12" t="str">
            <v>Calificación</v>
          </cell>
          <cell r="B12" t="str">
            <v>Valoración</v>
          </cell>
        </row>
        <row r="13">
          <cell r="A13" t="str">
            <v>Leve</v>
          </cell>
          <cell r="B13">
            <v>5</v>
          </cell>
        </row>
        <row r="14">
          <cell r="A14" t="str">
            <v>Moderado</v>
          </cell>
          <cell r="B14">
            <v>10</v>
          </cell>
        </row>
        <row r="15">
          <cell r="A15" t="str">
            <v>Catastrófico</v>
          </cell>
          <cell r="B15">
            <v>20</v>
          </cell>
        </row>
      </sheetData>
      <sheetData sheetId="1" refreshError="1">
        <row r="9">
          <cell r="I9" t="str">
            <v>Moderado</v>
          </cell>
        </row>
        <row r="10">
          <cell r="I10" t="str">
            <v>Moderado</v>
          </cell>
        </row>
        <row r="11">
          <cell r="I11" t="str">
            <v>Moderado</v>
          </cell>
        </row>
        <row r="12">
          <cell r="I12" t="str">
            <v>Moderado</v>
          </cell>
        </row>
        <row r="15">
          <cell r="I15" t="str">
            <v>Leve</v>
          </cell>
        </row>
        <row r="16">
          <cell r="I16" t="str">
            <v>Moderado</v>
          </cell>
        </row>
        <row r="17">
          <cell r="I17" t="str">
            <v>Moderado</v>
          </cell>
        </row>
        <row r="19">
          <cell r="I19" t="str">
            <v>Moderado</v>
          </cell>
        </row>
        <row r="24">
          <cell r="I24"/>
        </row>
        <row r="25">
          <cell r="I25"/>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28"/>
  <sheetViews>
    <sheetView workbookViewId="0">
      <selection activeCell="C3" sqref="C3"/>
    </sheetView>
  </sheetViews>
  <sheetFormatPr baseColWidth="10" defaultRowHeight="15" x14ac:dyDescent="0.25"/>
  <cols>
    <col min="1" max="1" width="18.140625" customWidth="1"/>
    <col min="2" max="2" width="20.140625" style="1" customWidth="1"/>
    <col min="6" max="6" width="15" style="26" customWidth="1"/>
    <col min="7" max="7" width="14.28515625" style="1" customWidth="1"/>
    <col min="8" max="8" width="11.42578125" style="1"/>
    <col min="9" max="9" width="19.140625" customWidth="1"/>
    <col min="10" max="10" width="18.42578125" customWidth="1"/>
  </cols>
  <sheetData>
    <row r="2" spans="1:10" ht="32.25" customHeight="1" x14ac:dyDescent="0.25">
      <c r="A2" s="64" t="s">
        <v>19</v>
      </c>
      <c r="B2" s="65"/>
    </row>
    <row r="3" spans="1:10" x14ac:dyDescent="0.25">
      <c r="A3" s="63" t="s">
        <v>20</v>
      </c>
      <c r="B3" s="63"/>
      <c r="G3" s="8"/>
    </row>
    <row r="4" spans="1:10" x14ac:dyDescent="0.25">
      <c r="A4" s="6" t="s">
        <v>21</v>
      </c>
      <c r="B4" s="20" t="s">
        <v>22</v>
      </c>
    </row>
    <row r="5" spans="1:10" ht="15.75" thickBot="1" x14ac:dyDescent="0.3">
      <c r="A5" s="2" t="s">
        <v>23</v>
      </c>
      <c r="B5" s="20">
        <v>1</v>
      </c>
    </row>
    <row r="6" spans="1:10" ht="15.75" thickBot="1" x14ac:dyDescent="0.3">
      <c r="A6" s="4" t="s">
        <v>24</v>
      </c>
      <c r="B6" s="20">
        <v>2</v>
      </c>
      <c r="F6" s="76" t="s">
        <v>55</v>
      </c>
      <c r="G6" s="77"/>
      <c r="H6" s="77"/>
      <c r="I6" s="77"/>
      <c r="J6" s="78"/>
    </row>
    <row r="7" spans="1:10" ht="15.75" thickBot="1" x14ac:dyDescent="0.3">
      <c r="A7" s="5" t="s">
        <v>25</v>
      </c>
      <c r="B7" s="20">
        <v>3</v>
      </c>
      <c r="F7" s="70" t="s">
        <v>31</v>
      </c>
      <c r="G7" s="70" t="s">
        <v>34</v>
      </c>
      <c r="H7" s="73" t="s">
        <v>44</v>
      </c>
      <c r="I7" s="74"/>
      <c r="J7" s="75"/>
    </row>
    <row r="8" spans="1:10" ht="15.75" thickBot="1" x14ac:dyDescent="0.3">
      <c r="F8" s="71"/>
      <c r="G8" s="72"/>
      <c r="H8" s="16" t="s">
        <v>35</v>
      </c>
      <c r="I8" s="17"/>
      <c r="J8" s="12" t="s">
        <v>6</v>
      </c>
    </row>
    <row r="9" spans="1:10" x14ac:dyDescent="0.25">
      <c r="F9" s="60">
        <v>1</v>
      </c>
      <c r="G9" s="13">
        <v>5</v>
      </c>
      <c r="H9" s="10">
        <f>+F9*G9</f>
        <v>5</v>
      </c>
      <c r="I9" s="18" t="s">
        <v>45</v>
      </c>
      <c r="J9" s="9" t="s">
        <v>40</v>
      </c>
    </row>
    <row r="10" spans="1:10" ht="18.75" customHeight="1" x14ac:dyDescent="0.25">
      <c r="A10" s="64" t="s">
        <v>32</v>
      </c>
      <c r="B10" s="65"/>
      <c r="F10" s="61"/>
      <c r="G10" s="13">
        <v>10</v>
      </c>
      <c r="H10" s="10">
        <f>+F9*G10</f>
        <v>10</v>
      </c>
      <c r="I10" s="69" t="s">
        <v>46</v>
      </c>
      <c r="J10" s="66" t="s">
        <v>41</v>
      </c>
    </row>
    <row r="11" spans="1:10" ht="15.75" thickBot="1" x14ac:dyDescent="0.3">
      <c r="A11" s="63" t="s">
        <v>33</v>
      </c>
      <c r="B11" s="63"/>
      <c r="F11" s="62"/>
      <c r="G11" s="14">
        <v>20</v>
      </c>
      <c r="H11" s="11">
        <f>+F9*G11</f>
        <v>20</v>
      </c>
      <c r="I11" s="69"/>
      <c r="J11" s="66"/>
    </row>
    <row r="12" spans="1:10" x14ac:dyDescent="0.25">
      <c r="A12" s="7" t="s">
        <v>30</v>
      </c>
      <c r="B12" s="20" t="s">
        <v>22</v>
      </c>
      <c r="F12" s="60">
        <v>2</v>
      </c>
      <c r="G12" s="15">
        <v>5</v>
      </c>
      <c r="H12" s="9">
        <f>+F12*G9</f>
        <v>10</v>
      </c>
      <c r="I12" s="68" t="s">
        <v>56</v>
      </c>
      <c r="J12" s="66" t="s">
        <v>27</v>
      </c>
    </row>
    <row r="13" spans="1:10" x14ac:dyDescent="0.25">
      <c r="A13" s="2" t="s">
        <v>26</v>
      </c>
      <c r="B13" s="20">
        <v>5</v>
      </c>
      <c r="F13" s="61"/>
      <c r="G13" s="13">
        <v>10</v>
      </c>
      <c r="H13" s="10">
        <f>+F12*G10</f>
        <v>20</v>
      </c>
      <c r="I13" s="68"/>
      <c r="J13" s="66"/>
    </row>
    <row r="14" spans="1:10" ht="15.75" thickBot="1" x14ac:dyDescent="0.3">
      <c r="A14" s="4" t="s">
        <v>27</v>
      </c>
      <c r="B14" s="20">
        <v>10</v>
      </c>
      <c r="F14" s="62"/>
      <c r="G14" s="14">
        <v>20</v>
      </c>
      <c r="H14" s="11">
        <f>+F12*G11</f>
        <v>40</v>
      </c>
      <c r="I14" s="68"/>
      <c r="J14" s="66"/>
    </row>
    <row r="15" spans="1:10" x14ac:dyDescent="0.25">
      <c r="A15" s="5" t="s">
        <v>37</v>
      </c>
      <c r="B15" s="20">
        <v>20</v>
      </c>
      <c r="F15" s="60">
        <v>3</v>
      </c>
      <c r="G15" s="15">
        <v>5</v>
      </c>
      <c r="H15" s="9">
        <f>+F15*G9</f>
        <v>15</v>
      </c>
      <c r="I15" s="69" t="s">
        <v>57</v>
      </c>
      <c r="J15" s="66" t="s">
        <v>42</v>
      </c>
    </row>
    <row r="16" spans="1:10" x14ac:dyDescent="0.25">
      <c r="F16" s="61"/>
      <c r="G16" s="13">
        <v>10</v>
      </c>
      <c r="H16" s="10">
        <f>+F15*G16</f>
        <v>30</v>
      </c>
      <c r="I16" s="69"/>
      <c r="J16" s="66"/>
    </row>
    <row r="17" spans="1:10" ht="15.75" thickBot="1" x14ac:dyDescent="0.3">
      <c r="F17" s="62"/>
      <c r="G17" s="14">
        <v>20</v>
      </c>
      <c r="H17" s="11">
        <f>+F15*G17</f>
        <v>60</v>
      </c>
      <c r="I17" s="19" t="s">
        <v>47</v>
      </c>
      <c r="J17" s="11" t="s">
        <v>43</v>
      </c>
    </row>
    <row r="18" spans="1:10" x14ac:dyDescent="0.25">
      <c r="A18" s="67" t="s">
        <v>38</v>
      </c>
      <c r="B18" s="67"/>
    </row>
    <row r="19" spans="1:10" x14ac:dyDescent="0.25">
      <c r="A19" s="63" t="s">
        <v>39</v>
      </c>
      <c r="B19" s="63"/>
    </row>
    <row r="20" spans="1:10" x14ac:dyDescent="0.25">
      <c r="A20" s="7" t="s">
        <v>30</v>
      </c>
      <c r="B20" s="20" t="s">
        <v>22</v>
      </c>
    </row>
    <row r="21" spans="1:10" x14ac:dyDescent="0.25">
      <c r="A21" s="2" t="s">
        <v>40</v>
      </c>
      <c r="B21" s="20"/>
    </row>
    <row r="22" spans="1:10" x14ac:dyDescent="0.25">
      <c r="A22" s="3" t="s">
        <v>41</v>
      </c>
      <c r="B22" s="20"/>
    </row>
    <row r="23" spans="1:10" x14ac:dyDescent="0.25">
      <c r="A23" s="4" t="s">
        <v>27</v>
      </c>
      <c r="B23" s="20"/>
    </row>
    <row r="24" spans="1:10" x14ac:dyDescent="0.25">
      <c r="A24" s="27" t="s">
        <v>42</v>
      </c>
      <c r="B24" s="20"/>
    </row>
    <row r="25" spans="1:10" x14ac:dyDescent="0.25">
      <c r="A25" s="5" t="s">
        <v>43</v>
      </c>
      <c r="B25" s="20"/>
    </row>
    <row r="27" spans="1:10" x14ac:dyDescent="0.25">
      <c r="A27" s="1"/>
    </row>
    <row r="28" spans="1:10" x14ac:dyDescent="0.25">
      <c r="A28" s="1"/>
      <c r="B28" s="26"/>
    </row>
  </sheetData>
  <mergeCells count="19">
    <mergeCell ref="A2:B2"/>
    <mergeCell ref="A18:B18"/>
    <mergeCell ref="A19:B19"/>
    <mergeCell ref="A3:B3"/>
    <mergeCell ref="I12:I14"/>
    <mergeCell ref="I15:I16"/>
    <mergeCell ref="F7:F8"/>
    <mergeCell ref="G7:G8"/>
    <mergeCell ref="H7:J7"/>
    <mergeCell ref="I10:I11"/>
    <mergeCell ref="J10:J11"/>
    <mergeCell ref="F6:J6"/>
    <mergeCell ref="F9:F11"/>
    <mergeCell ref="F12:F14"/>
    <mergeCell ref="F15:F17"/>
    <mergeCell ref="A11:B11"/>
    <mergeCell ref="A10:B10"/>
    <mergeCell ref="J12:J14"/>
    <mergeCell ref="J15:J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EBF37-FA0B-4C39-ACB3-FD38545C5D29}">
  <dimension ref="A1:AA40"/>
  <sheetViews>
    <sheetView tabSelected="1" topLeftCell="A8" zoomScale="82" zoomScaleNormal="82" workbookViewId="0">
      <selection activeCell="C1" sqref="C1:G4"/>
    </sheetView>
  </sheetViews>
  <sheetFormatPr baseColWidth="10" defaultColWidth="0" defaultRowHeight="15" customHeight="1" zeroHeight="1" x14ac:dyDescent="0.25"/>
  <cols>
    <col min="1" max="1" width="11.28515625" style="26" customWidth="1"/>
    <col min="2" max="2" width="21.140625" style="29" customWidth="1"/>
    <col min="3" max="3" width="53.42578125" style="29" customWidth="1"/>
    <col min="4" max="4" width="15" style="30" customWidth="1"/>
    <col min="5" max="5" width="44.42578125" style="29" customWidth="1"/>
    <col min="6" max="6" width="34.42578125" style="28" customWidth="1"/>
    <col min="7" max="7" width="12.42578125" style="26" customWidth="1"/>
    <col min="8" max="8" width="7.85546875" style="26" hidden="1"/>
    <col min="9" max="9" width="11" style="26" customWidth="1"/>
    <col min="10" max="10" width="6.85546875" style="26" hidden="1"/>
    <col min="11" max="12" width="7.42578125" style="26" hidden="1"/>
    <col min="13" max="13" width="11.85546875" style="26" customWidth="1"/>
    <col min="14" max="14" width="12" style="25" customWidth="1"/>
    <col min="15" max="15" width="12.42578125" style="26" customWidth="1"/>
    <col min="16" max="16" width="14.42578125" style="26" customWidth="1"/>
    <col min="17" max="17" width="13.42578125" style="26" customWidth="1"/>
    <col min="18" max="18" width="57" style="29" customWidth="1"/>
    <col min="19" max="19" width="18.85546875" style="25" customWidth="1"/>
    <col min="20" max="20" width="22.28515625" style="25" customWidth="1"/>
    <col min="21" max="21" width="11" style="26" hidden="1"/>
    <col min="22" max="22" width="8.7109375" style="26" hidden="1"/>
    <col min="23" max="23" width="13.140625" style="26" customWidth="1"/>
    <col min="24" max="24" width="20.7109375" style="30" customWidth="1"/>
    <col min="25" max="25" width="1.85546875" style="22" customWidth="1"/>
    <col min="26" max="27" width="0" hidden="1" customWidth="1"/>
    <col min="28" max="16384" width="11.42578125" hidden="1"/>
  </cols>
  <sheetData>
    <row r="1" spans="1:27" ht="12.75" customHeight="1" x14ac:dyDescent="0.25">
      <c r="A1" s="85"/>
      <c r="B1" s="85"/>
      <c r="C1" s="98" t="s">
        <v>121</v>
      </c>
      <c r="D1" s="99"/>
      <c r="E1" s="99"/>
      <c r="F1" s="99"/>
      <c r="G1" s="100"/>
      <c r="H1" s="31"/>
      <c r="I1" s="92" t="s">
        <v>80</v>
      </c>
      <c r="J1" s="93"/>
      <c r="K1" s="93"/>
      <c r="L1" s="93"/>
      <c r="M1" s="94"/>
      <c r="N1" s="86"/>
      <c r="O1" s="87"/>
      <c r="P1" s="120" t="s">
        <v>102</v>
      </c>
      <c r="Q1" s="120"/>
      <c r="R1" s="120"/>
      <c r="S1" s="120"/>
      <c r="T1" s="120"/>
      <c r="U1" s="120"/>
      <c r="V1" s="120"/>
      <c r="W1" s="92" t="s">
        <v>80</v>
      </c>
      <c r="X1" s="93"/>
      <c r="Y1" s="93"/>
      <c r="Z1" s="93"/>
      <c r="AA1" s="94"/>
    </row>
    <row r="2" spans="1:27" ht="12.75" customHeight="1" x14ac:dyDescent="0.25">
      <c r="A2" s="85"/>
      <c r="B2" s="85"/>
      <c r="C2" s="101"/>
      <c r="D2" s="102"/>
      <c r="E2" s="102"/>
      <c r="F2" s="102"/>
      <c r="G2" s="103"/>
      <c r="H2" s="32"/>
      <c r="I2" s="92" t="s">
        <v>81</v>
      </c>
      <c r="J2" s="93"/>
      <c r="K2" s="93"/>
      <c r="L2" s="93"/>
      <c r="M2" s="94"/>
      <c r="N2" s="86"/>
      <c r="O2" s="87"/>
      <c r="P2" s="120"/>
      <c r="Q2" s="120"/>
      <c r="R2" s="120"/>
      <c r="S2" s="120"/>
      <c r="T2" s="120"/>
      <c r="U2" s="120"/>
      <c r="V2" s="120"/>
      <c r="W2" s="92" t="s">
        <v>81</v>
      </c>
      <c r="X2" s="93"/>
      <c r="Y2" s="93"/>
      <c r="Z2" s="93"/>
      <c r="AA2" s="94"/>
    </row>
    <row r="3" spans="1:27" ht="12.75" customHeight="1" x14ac:dyDescent="0.25">
      <c r="A3" s="85"/>
      <c r="B3" s="85"/>
      <c r="C3" s="101"/>
      <c r="D3" s="102"/>
      <c r="E3" s="102"/>
      <c r="F3" s="102"/>
      <c r="G3" s="103"/>
      <c r="H3" s="32"/>
      <c r="I3" s="92" t="s">
        <v>82</v>
      </c>
      <c r="J3" s="93"/>
      <c r="K3" s="93"/>
      <c r="L3" s="93"/>
      <c r="M3" s="94"/>
      <c r="N3" s="86"/>
      <c r="O3" s="87"/>
      <c r="P3" s="120"/>
      <c r="Q3" s="120"/>
      <c r="R3" s="120"/>
      <c r="S3" s="120"/>
      <c r="T3" s="120"/>
      <c r="U3" s="120"/>
      <c r="V3" s="120"/>
      <c r="W3" s="92" t="s">
        <v>82</v>
      </c>
      <c r="X3" s="93"/>
      <c r="Y3" s="93"/>
      <c r="Z3" s="93"/>
      <c r="AA3" s="94"/>
    </row>
    <row r="4" spans="1:27" ht="12.75" customHeight="1" x14ac:dyDescent="0.25">
      <c r="A4" s="85"/>
      <c r="B4" s="85"/>
      <c r="C4" s="104"/>
      <c r="D4" s="105"/>
      <c r="E4" s="105"/>
      <c r="F4" s="105"/>
      <c r="G4" s="106"/>
      <c r="H4" s="33"/>
      <c r="I4" s="95" t="s">
        <v>83</v>
      </c>
      <c r="J4" s="96"/>
      <c r="K4" s="96"/>
      <c r="L4" s="96"/>
      <c r="M4" s="97"/>
      <c r="N4" s="86"/>
      <c r="O4" s="87"/>
      <c r="P4" s="120"/>
      <c r="Q4" s="120"/>
      <c r="R4" s="120"/>
      <c r="S4" s="120"/>
      <c r="T4" s="120"/>
      <c r="U4" s="120"/>
      <c r="V4" s="120"/>
      <c r="W4" s="95" t="s">
        <v>83</v>
      </c>
      <c r="X4" s="96"/>
      <c r="Y4" s="96"/>
      <c r="Z4" s="96"/>
      <c r="AA4" s="97"/>
    </row>
    <row r="5" spans="1:27" ht="18.75" customHeight="1" x14ac:dyDescent="0.25">
      <c r="A5" s="88" t="s">
        <v>0</v>
      </c>
      <c r="B5" s="88"/>
      <c r="C5" s="80" t="s">
        <v>101</v>
      </c>
      <c r="D5" s="80"/>
      <c r="E5" s="34" t="s">
        <v>1</v>
      </c>
      <c r="F5" s="89" t="s">
        <v>118</v>
      </c>
      <c r="G5" s="90"/>
      <c r="H5" s="90"/>
      <c r="I5" s="90"/>
      <c r="J5" s="90"/>
      <c r="K5" s="90"/>
      <c r="L5" s="90"/>
      <c r="M5" s="91"/>
      <c r="N5" s="79" t="s">
        <v>2</v>
      </c>
      <c r="O5" s="79"/>
      <c r="P5" s="35" t="s">
        <v>100</v>
      </c>
      <c r="Q5" s="35"/>
      <c r="R5" s="36" t="s">
        <v>119</v>
      </c>
      <c r="S5" s="79" t="s">
        <v>1</v>
      </c>
      <c r="T5" s="79"/>
      <c r="U5" s="80" t="s">
        <v>120</v>
      </c>
      <c r="V5" s="80"/>
      <c r="W5" s="80"/>
      <c r="X5" s="80"/>
      <c r="Y5" s="24"/>
      <c r="Z5" s="21"/>
    </row>
    <row r="6" spans="1:27" ht="18.75" customHeight="1" x14ac:dyDescent="0.25">
      <c r="A6" s="79" t="s">
        <v>69</v>
      </c>
      <c r="B6" s="79"/>
      <c r="C6" s="79"/>
      <c r="D6" s="79"/>
      <c r="E6" s="79"/>
      <c r="F6" s="79"/>
      <c r="G6" s="79"/>
      <c r="H6" s="79"/>
      <c r="I6" s="79"/>
      <c r="J6" s="79"/>
      <c r="K6" s="79"/>
      <c r="L6" s="79"/>
      <c r="M6" s="79"/>
      <c r="N6" s="79" t="s">
        <v>70</v>
      </c>
      <c r="O6" s="79"/>
      <c r="P6" s="79"/>
      <c r="Q6" s="79"/>
      <c r="R6" s="79"/>
      <c r="S6" s="79"/>
      <c r="T6" s="79"/>
      <c r="U6" s="79"/>
      <c r="V6" s="79"/>
      <c r="W6" s="79"/>
      <c r="X6" s="79"/>
      <c r="Y6" s="24"/>
      <c r="Z6" s="21"/>
    </row>
    <row r="7" spans="1:27" s="21" customFormat="1" ht="28.5" customHeight="1" x14ac:dyDescent="0.2">
      <c r="A7" s="81" t="s">
        <v>3</v>
      </c>
      <c r="B7" s="81" t="s">
        <v>4</v>
      </c>
      <c r="C7" s="81" t="s">
        <v>5</v>
      </c>
      <c r="D7" s="81" t="s">
        <v>6</v>
      </c>
      <c r="E7" s="81" t="s">
        <v>7</v>
      </c>
      <c r="F7" s="81" t="s">
        <v>8</v>
      </c>
      <c r="G7" s="82" t="s">
        <v>67</v>
      </c>
      <c r="H7" s="82"/>
      <c r="I7" s="82"/>
      <c r="J7" s="82"/>
      <c r="K7" s="82"/>
      <c r="L7" s="82"/>
      <c r="M7" s="82"/>
      <c r="N7" s="81" t="s">
        <v>3</v>
      </c>
      <c r="O7" s="82" t="s">
        <v>9</v>
      </c>
      <c r="P7" s="82" t="s">
        <v>53</v>
      </c>
      <c r="Q7" s="110" t="s">
        <v>54</v>
      </c>
      <c r="R7" s="111" t="s">
        <v>10</v>
      </c>
      <c r="S7" s="81" t="s">
        <v>11</v>
      </c>
      <c r="T7" s="81" t="s">
        <v>12</v>
      </c>
      <c r="U7" s="82" t="s">
        <v>13</v>
      </c>
      <c r="V7" s="82"/>
      <c r="W7" s="82"/>
      <c r="X7" s="81" t="s">
        <v>14</v>
      </c>
      <c r="Y7" s="23"/>
      <c r="Z7" s="23"/>
    </row>
    <row r="8" spans="1:27" s="21" customFormat="1" ht="31.5" customHeight="1" x14ac:dyDescent="0.2">
      <c r="A8" s="81"/>
      <c r="B8" s="81"/>
      <c r="C8" s="81"/>
      <c r="D8" s="81"/>
      <c r="E8" s="81"/>
      <c r="F8" s="81"/>
      <c r="G8" s="37" t="s">
        <v>29</v>
      </c>
      <c r="H8" s="38" t="s">
        <v>35</v>
      </c>
      <c r="I8" s="37" t="s">
        <v>28</v>
      </c>
      <c r="J8" s="38" t="s">
        <v>35</v>
      </c>
      <c r="K8" s="83" t="s">
        <v>36</v>
      </c>
      <c r="L8" s="83"/>
      <c r="M8" s="37" t="s">
        <v>15</v>
      </c>
      <c r="N8" s="81"/>
      <c r="O8" s="82"/>
      <c r="P8" s="82"/>
      <c r="Q8" s="110"/>
      <c r="R8" s="112"/>
      <c r="S8" s="81"/>
      <c r="T8" s="81"/>
      <c r="U8" s="84" t="s">
        <v>64</v>
      </c>
      <c r="V8" s="84"/>
      <c r="W8" s="37" t="s">
        <v>15</v>
      </c>
      <c r="X8" s="81"/>
      <c r="Y8" s="24"/>
    </row>
    <row r="9" spans="1:27" ht="30" x14ac:dyDescent="0.25">
      <c r="A9" s="107" t="s">
        <v>86</v>
      </c>
      <c r="B9" s="108" t="s">
        <v>106</v>
      </c>
      <c r="C9" s="108" t="s">
        <v>105</v>
      </c>
      <c r="D9" s="39" t="s">
        <v>62</v>
      </c>
      <c r="E9" s="40" t="s">
        <v>108</v>
      </c>
      <c r="F9" s="41" t="s">
        <v>109</v>
      </c>
      <c r="G9" s="39" t="s">
        <v>24</v>
      </c>
      <c r="H9" s="42">
        <f>+VLOOKUP(G9,'[1]Tabla de valoración'!A4:B7,2,0)</f>
        <v>2</v>
      </c>
      <c r="I9" s="43" t="s">
        <v>27</v>
      </c>
      <c r="J9" s="42">
        <f>+VLOOKUP([1]Matriz!I9,'[1]Tabla de valoración'!$A$12:$B$15,2,0)</f>
        <v>10</v>
      </c>
      <c r="K9" s="42">
        <f>H9*J9</f>
        <v>20</v>
      </c>
      <c r="L9" s="109">
        <f>+AVERAGE(K9:K10)</f>
        <v>20</v>
      </c>
      <c r="M9" s="85" t="str">
        <f>+IFERROR(IF(L9&lt;=5,"Aceptable",IF(AND(L9&gt;5,L9&lt;=10),"Tolerable",IF(AND(L9&gt;10,L9&lt;=30),"Moderado",IF(AND(L9&gt;30,L9&lt;=40),"Importante","Inaceptable")))),"")</f>
        <v>Moderado</v>
      </c>
      <c r="N9" s="107" t="s">
        <v>86</v>
      </c>
      <c r="O9" s="43" t="s">
        <v>16</v>
      </c>
      <c r="P9" s="43" t="s">
        <v>17</v>
      </c>
      <c r="Q9" s="44">
        <v>0.75</v>
      </c>
      <c r="R9" s="45" t="s">
        <v>111</v>
      </c>
      <c r="S9" s="41" t="s">
        <v>65</v>
      </c>
      <c r="T9" s="39" t="s">
        <v>110</v>
      </c>
      <c r="U9" s="43">
        <f>+L9-(L9*Q9)</f>
        <v>5</v>
      </c>
      <c r="V9" s="117">
        <f>+AVERAGE(U9:U10)</f>
        <v>7.5</v>
      </c>
      <c r="W9" s="85" t="str">
        <f>+IF(V9&lt;=5,"Aceptable",IF(AND(V9&gt;5,V9&lt;=10),"Tolerable",IF(AND(V9&gt;10,V9&lt;=30),"Moderado",IF(AND(V9&gt;30,V9&lt;=40),"Importante","Inaceptable"))))</f>
        <v>Tolerable</v>
      </c>
      <c r="X9" s="107" t="s">
        <v>52</v>
      </c>
    </row>
    <row r="10" spans="1:27" ht="45" x14ac:dyDescent="0.25">
      <c r="A10" s="107"/>
      <c r="B10" s="108"/>
      <c r="C10" s="108"/>
      <c r="D10" s="39"/>
      <c r="E10" s="40"/>
      <c r="F10" s="41"/>
      <c r="G10" s="43" t="s">
        <v>24</v>
      </c>
      <c r="H10" s="42">
        <f>+VLOOKUP(G10,'[1]Tabla de valoración'!$A$4:$B$7,2,0)</f>
        <v>2</v>
      </c>
      <c r="I10" s="43" t="s">
        <v>27</v>
      </c>
      <c r="J10" s="42">
        <f>+VLOOKUP([1]Matriz!I10,'[1]Tabla de valoración'!$A$12:$B$15,2,0)</f>
        <v>10</v>
      </c>
      <c r="K10" s="42">
        <f>+H10*J10</f>
        <v>20</v>
      </c>
      <c r="L10" s="109"/>
      <c r="M10" s="85"/>
      <c r="N10" s="107"/>
      <c r="O10" s="43" t="s">
        <v>16</v>
      </c>
      <c r="P10" s="43" t="s">
        <v>17</v>
      </c>
      <c r="Q10" s="44">
        <v>0.5</v>
      </c>
      <c r="R10" s="45" t="s">
        <v>89</v>
      </c>
      <c r="S10" s="41" t="s">
        <v>65</v>
      </c>
      <c r="T10" s="39" t="s">
        <v>110</v>
      </c>
      <c r="U10" s="43">
        <f>+L9-(L9*Q10)</f>
        <v>10</v>
      </c>
      <c r="V10" s="117"/>
      <c r="W10" s="85"/>
      <c r="X10" s="107"/>
    </row>
    <row r="11" spans="1:27" s="21" customFormat="1" ht="30" x14ac:dyDescent="0.2">
      <c r="A11" s="107" t="s">
        <v>87</v>
      </c>
      <c r="B11" s="108" t="s">
        <v>71</v>
      </c>
      <c r="C11" s="108" t="s">
        <v>90</v>
      </c>
      <c r="D11" s="107" t="s">
        <v>62</v>
      </c>
      <c r="E11" s="121" t="s">
        <v>103</v>
      </c>
      <c r="F11" s="108" t="s">
        <v>72</v>
      </c>
      <c r="G11" s="43" t="s">
        <v>24</v>
      </c>
      <c r="H11" s="42">
        <f>IFERROR(VLOOKUP(G11,'[1]Tabla de valoración'!$A$4:$B$7,2,0),"")</f>
        <v>2</v>
      </c>
      <c r="I11" s="43" t="s">
        <v>27</v>
      </c>
      <c r="J11" s="42">
        <f>+VLOOKUP([1]Matriz!I11,'[1]Tabla de valoración'!$A$12:$B$15,2,0)</f>
        <v>10</v>
      </c>
      <c r="K11" s="42">
        <f>+H11*J11</f>
        <v>20</v>
      </c>
      <c r="L11" s="109">
        <f>+AVERAGE(K11:K14)</f>
        <v>15</v>
      </c>
      <c r="M11" s="85" t="str">
        <f>+IF(L11&lt;=5,"Aceptable",IF(AND(L11&gt;5,L11&lt;=10),"Tolerable",IF(AND(L11&gt;10,L11&lt;=30),"Moderado",IF(AND(L11&gt;30,L11&lt;=40),"Importante","Inaceptable"))))</f>
        <v>Moderado</v>
      </c>
      <c r="N11" s="107" t="s">
        <v>87</v>
      </c>
      <c r="O11" s="43" t="s">
        <v>16</v>
      </c>
      <c r="P11" s="43" t="s">
        <v>16</v>
      </c>
      <c r="Q11" s="46">
        <v>0.75</v>
      </c>
      <c r="R11" s="122" t="s">
        <v>104</v>
      </c>
      <c r="S11" s="41" t="s">
        <v>65</v>
      </c>
      <c r="T11" s="39" t="s">
        <v>110</v>
      </c>
      <c r="U11" s="43">
        <f>+L11-(L11*Q11)</f>
        <v>3.75</v>
      </c>
      <c r="V11" s="116">
        <f>+AVERAGE(U11:U14)</f>
        <v>2.8125</v>
      </c>
      <c r="W11" s="85" t="str">
        <f>+IF(V11&lt;=5,"Aceptable",IF(AND(V11&gt;5,V11&lt;=10),"Tolerable",IF(AND(V11&gt;10,V11&lt;=30),"Moderado",IF(AND(V11&gt;30,V11&lt;=40),"Importante","Inaceptable"))))</f>
        <v>Aceptable</v>
      </c>
      <c r="X11" s="113" t="s">
        <v>49</v>
      </c>
      <c r="Y11" s="24"/>
    </row>
    <row r="12" spans="1:27" s="21" customFormat="1" ht="60" x14ac:dyDescent="0.2">
      <c r="A12" s="107"/>
      <c r="B12" s="108"/>
      <c r="C12" s="108"/>
      <c r="D12" s="107"/>
      <c r="E12" s="40" t="s">
        <v>91</v>
      </c>
      <c r="F12" s="108"/>
      <c r="G12" s="43" t="s">
        <v>24</v>
      </c>
      <c r="H12" s="42">
        <f>IFERROR(VLOOKUP(G12,'[1]Tabla de valoración'!$A$4:$B$7,2,0),"")</f>
        <v>2</v>
      </c>
      <c r="I12" s="43" t="s">
        <v>27</v>
      </c>
      <c r="J12" s="42">
        <f>+VLOOKUP([1]Matriz!I12,'[1]Tabla de valoración'!$A$12:$B$15,2,0)</f>
        <v>10</v>
      </c>
      <c r="K12" s="42">
        <f>+H12*J12</f>
        <v>20</v>
      </c>
      <c r="L12" s="109"/>
      <c r="M12" s="85"/>
      <c r="N12" s="107"/>
      <c r="O12" s="43" t="s">
        <v>16</v>
      </c>
      <c r="P12" s="43" t="s">
        <v>16</v>
      </c>
      <c r="Q12" s="44">
        <v>0.75</v>
      </c>
      <c r="R12" s="59" t="s">
        <v>84</v>
      </c>
      <c r="S12" s="41" t="s">
        <v>65</v>
      </c>
      <c r="T12" s="39" t="s">
        <v>85</v>
      </c>
      <c r="U12" s="43">
        <f>+L12:L14-(L12*Q12)</f>
        <v>0</v>
      </c>
      <c r="V12" s="116"/>
      <c r="W12" s="85"/>
      <c r="X12" s="114"/>
      <c r="Y12" s="24"/>
    </row>
    <row r="13" spans="1:27" s="21" customFormat="1" ht="72.95" customHeight="1" x14ac:dyDescent="0.2">
      <c r="A13" s="107"/>
      <c r="B13" s="108"/>
      <c r="C13" s="108"/>
      <c r="D13" s="107"/>
      <c r="E13" s="40" t="s">
        <v>73</v>
      </c>
      <c r="F13" s="108"/>
      <c r="G13" s="43" t="s">
        <v>24</v>
      </c>
      <c r="H13" s="42">
        <f>IFERROR(VLOOKUP(G13,'[1]Tabla de valoración'!$A$4:$B$7,2,0),"")</f>
        <v>2</v>
      </c>
      <c r="I13" s="43" t="s">
        <v>26</v>
      </c>
      <c r="J13" s="42">
        <v>5</v>
      </c>
      <c r="K13" s="42">
        <v>10</v>
      </c>
      <c r="L13" s="109"/>
      <c r="M13" s="85"/>
      <c r="N13" s="107"/>
      <c r="O13" s="43" t="s">
        <v>16</v>
      </c>
      <c r="P13" s="43" t="s">
        <v>16</v>
      </c>
      <c r="Q13" s="44">
        <v>0.75</v>
      </c>
      <c r="R13" s="40" t="s">
        <v>74</v>
      </c>
      <c r="S13" s="39" t="s">
        <v>65</v>
      </c>
      <c r="T13" s="39" t="s">
        <v>68</v>
      </c>
      <c r="U13" s="43">
        <f>+L11-(L11*Q13)</f>
        <v>3.75</v>
      </c>
      <c r="V13" s="116"/>
      <c r="W13" s="85"/>
      <c r="X13" s="114"/>
      <c r="Y13" s="24"/>
    </row>
    <row r="14" spans="1:27" s="21" customFormat="1" ht="45" x14ac:dyDescent="0.2">
      <c r="A14" s="107"/>
      <c r="B14" s="108"/>
      <c r="C14" s="108"/>
      <c r="D14" s="107"/>
      <c r="E14" s="40" t="s">
        <v>75</v>
      </c>
      <c r="F14" s="108"/>
      <c r="G14" s="43" t="s">
        <v>24</v>
      </c>
      <c r="H14" s="42">
        <f>IFERROR(VLOOKUP(G14,'[1]Tabla de valoración'!$A$4:$B$7,2,0),"")</f>
        <v>2</v>
      </c>
      <c r="I14" s="43" t="s">
        <v>26</v>
      </c>
      <c r="J14" s="42">
        <f>+VLOOKUP([1]Matriz!I15,'[1]Tabla de valoración'!$A$12:$B$15,2,0)</f>
        <v>5</v>
      </c>
      <c r="K14" s="42">
        <f t="shared" ref="K14:K17" si="0">+H14*J14</f>
        <v>10</v>
      </c>
      <c r="L14" s="109"/>
      <c r="M14" s="85"/>
      <c r="N14" s="107"/>
      <c r="O14" s="43" t="s">
        <v>16</v>
      </c>
      <c r="P14" s="43" t="s">
        <v>16</v>
      </c>
      <c r="Q14" s="44">
        <v>0.75</v>
      </c>
      <c r="R14" s="40" t="s">
        <v>92</v>
      </c>
      <c r="S14" s="39" t="s">
        <v>65</v>
      </c>
      <c r="T14" s="39" t="s">
        <v>68</v>
      </c>
      <c r="U14" s="43">
        <f>+L11-(L11*Q14)</f>
        <v>3.75</v>
      </c>
      <c r="V14" s="116"/>
      <c r="W14" s="85"/>
      <c r="X14" s="115"/>
      <c r="Y14" s="24"/>
    </row>
    <row r="15" spans="1:27" s="21" customFormat="1" ht="30" x14ac:dyDescent="0.2">
      <c r="A15" s="85" t="s">
        <v>88</v>
      </c>
      <c r="B15" s="108" t="s">
        <v>76</v>
      </c>
      <c r="C15" s="107" t="s">
        <v>93</v>
      </c>
      <c r="D15" s="107" t="s">
        <v>18</v>
      </c>
      <c r="E15" s="40" t="s">
        <v>96</v>
      </c>
      <c r="F15" s="108" t="s">
        <v>95</v>
      </c>
      <c r="G15" s="43" t="s">
        <v>24</v>
      </c>
      <c r="H15" s="42">
        <f>+VLOOKUP(G15,'[1]Tabla de valoración'!$A$4:$B$7,2,0)</f>
        <v>2</v>
      </c>
      <c r="I15" s="43" t="s">
        <v>27</v>
      </c>
      <c r="J15" s="42">
        <f>+VLOOKUP([1]Matriz!I16,'[1]Tabla de valoración'!$A$12:$B$15,2,0)</f>
        <v>10</v>
      </c>
      <c r="K15" s="42">
        <f t="shared" si="0"/>
        <v>20</v>
      </c>
      <c r="L15" s="109">
        <f>+AVERAGE(K15:K17)</f>
        <v>20</v>
      </c>
      <c r="M15" s="123" t="str">
        <f>+IF(L15&lt;=5,"Aceptable",IF(AND(L15&gt;5,L15&lt;=10),"Tolerable",IF(AND(L15&gt;10,L15&lt;=30),"Moderado",IF(AND(L15&gt;30,L15&lt;=40),"Importante","Inaceptable"))))</f>
        <v>Moderado</v>
      </c>
      <c r="N15" s="85" t="s">
        <v>88</v>
      </c>
      <c r="O15" s="43" t="s">
        <v>16</v>
      </c>
      <c r="P15" s="43" t="s">
        <v>17</v>
      </c>
      <c r="Q15" s="44">
        <v>0.5</v>
      </c>
      <c r="R15" s="40" t="s">
        <v>97</v>
      </c>
      <c r="S15" s="39" t="s">
        <v>65</v>
      </c>
      <c r="T15" s="39" t="s">
        <v>68</v>
      </c>
      <c r="U15" s="47">
        <f>+L15-(L15*Q15)</f>
        <v>10</v>
      </c>
      <c r="V15" s="118">
        <f>+AVERAGE(U15:U17)</f>
        <v>6.666666666666667</v>
      </c>
      <c r="W15" s="85" t="str">
        <f>+IF(V15&lt;=5,"Aceptable",IF(AND(V15&gt;5,V15&lt;=10),"Tolerable",IF(AND(V15&gt;10,V15&lt;=30),"Moderado",IF(AND(V15&gt;30,V15&lt;=40),"Importante","Inaceptable"))))</f>
        <v>Tolerable</v>
      </c>
      <c r="X15" s="41" t="s">
        <v>77</v>
      </c>
      <c r="Y15" s="24"/>
    </row>
    <row r="16" spans="1:27" s="21" customFormat="1" ht="30" x14ac:dyDescent="0.2">
      <c r="A16" s="85"/>
      <c r="B16" s="108"/>
      <c r="C16" s="107"/>
      <c r="D16" s="107"/>
      <c r="E16" s="40" t="s">
        <v>94</v>
      </c>
      <c r="F16" s="108"/>
      <c r="G16" s="43" t="s">
        <v>24</v>
      </c>
      <c r="H16" s="42">
        <f>+VLOOKUP(G16,'[1]Tabla de valoración'!$A$4:$B$7,2,0)</f>
        <v>2</v>
      </c>
      <c r="I16" s="43" t="s">
        <v>27</v>
      </c>
      <c r="J16" s="42">
        <f>+VLOOKUP([1]Matriz!I17,'[1]Tabla de valoración'!$A$12:$B$15,2,0)</f>
        <v>10</v>
      </c>
      <c r="K16" s="42">
        <f t="shared" si="0"/>
        <v>20</v>
      </c>
      <c r="L16" s="109"/>
      <c r="M16" s="119"/>
      <c r="N16" s="85"/>
      <c r="O16" s="43" t="s">
        <v>16</v>
      </c>
      <c r="P16" s="43" t="s">
        <v>16</v>
      </c>
      <c r="Q16" s="44">
        <v>0.75</v>
      </c>
      <c r="R16" s="40" t="s">
        <v>98</v>
      </c>
      <c r="S16" s="39" t="s">
        <v>65</v>
      </c>
      <c r="T16" s="48" t="s">
        <v>66</v>
      </c>
      <c r="U16" s="47">
        <f>+L15-(L15*Q16)</f>
        <v>5</v>
      </c>
      <c r="V16" s="119"/>
      <c r="W16" s="85"/>
      <c r="X16" s="41" t="s">
        <v>77</v>
      </c>
      <c r="Y16" s="24"/>
    </row>
    <row r="17" spans="1:26" s="21" customFormat="1" ht="41.25" customHeight="1" x14ac:dyDescent="0.2">
      <c r="A17" s="85"/>
      <c r="B17" s="108"/>
      <c r="C17" s="107"/>
      <c r="D17" s="107"/>
      <c r="E17" s="40" t="s">
        <v>79</v>
      </c>
      <c r="F17" s="108"/>
      <c r="G17" s="43" t="s">
        <v>24</v>
      </c>
      <c r="H17" s="42">
        <f>+VLOOKUP(G17,'[1]Tabla de valoración'!$A$4:$B$7,2,0)</f>
        <v>2</v>
      </c>
      <c r="I17" s="43" t="s">
        <v>27</v>
      </c>
      <c r="J17" s="42">
        <f>+VLOOKUP([1]Matriz!I19,'[1]Tabla de valoración'!$A$12:$B$15,2,0)</f>
        <v>10</v>
      </c>
      <c r="K17" s="42">
        <f t="shared" si="0"/>
        <v>20</v>
      </c>
      <c r="L17" s="109"/>
      <c r="M17" s="124"/>
      <c r="N17" s="85"/>
      <c r="O17" s="43" t="s">
        <v>16</v>
      </c>
      <c r="P17" s="43" t="s">
        <v>16</v>
      </c>
      <c r="Q17" s="44">
        <v>0.75</v>
      </c>
      <c r="R17" s="40" t="s">
        <v>99</v>
      </c>
      <c r="S17" s="39" t="s">
        <v>65</v>
      </c>
      <c r="T17" s="48" t="s">
        <v>78</v>
      </c>
      <c r="U17" s="47">
        <f>+L15-(L15*Q17)</f>
        <v>5</v>
      </c>
      <c r="V17" s="119"/>
      <c r="W17" s="85"/>
      <c r="X17" s="41" t="s">
        <v>77</v>
      </c>
      <c r="Y17" s="24"/>
    </row>
    <row r="18" spans="1:26" s="21" customFormat="1" ht="40.5" customHeight="1" x14ac:dyDescent="0.2">
      <c r="A18" s="85" t="s">
        <v>107</v>
      </c>
      <c r="B18" s="108" t="s">
        <v>113</v>
      </c>
      <c r="C18" s="107" t="s">
        <v>112</v>
      </c>
      <c r="D18" s="107" t="s">
        <v>62</v>
      </c>
      <c r="E18" s="40" t="s">
        <v>114</v>
      </c>
      <c r="F18" s="108" t="s">
        <v>115</v>
      </c>
      <c r="G18" s="43" t="s">
        <v>24</v>
      </c>
      <c r="H18" s="42">
        <f>+VLOOKUP(G18,'[1]Tabla de valoración'!$A$4:$B$7,2,0)</f>
        <v>2</v>
      </c>
      <c r="I18" s="43" t="s">
        <v>27</v>
      </c>
      <c r="J18" s="42">
        <f>+VLOOKUP([1]Matriz!I19,'[1]Tabla de valoración'!$A$12:$B$15,2,0)</f>
        <v>10</v>
      </c>
      <c r="K18" s="42">
        <f t="shared" ref="K18:K20" si="1">+H18*J18</f>
        <v>20</v>
      </c>
      <c r="L18" s="109" t="e">
        <f>+AVERAGE(K18:K20)</f>
        <v>#REF!</v>
      </c>
      <c r="M18" s="123" t="s">
        <v>27</v>
      </c>
      <c r="N18" s="85" t="s">
        <v>107</v>
      </c>
      <c r="O18" s="43" t="s">
        <v>16</v>
      </c>
      <c r="P18" s="43" t="s">
        <v>17</v>
      </c>
      <c r="Q18" s="44">
        <v>0.5</v>
      </c>
      <c r="R18" s="40" t="s">
        <v>116</v>
      </c>
      <c r="S18" s="39" t="s">
        <v>65</v>
      </c>
      <c r="T18" s="39" t="s">
        <v>68</v>
      </c>
      <c r="U18" s="47" t="e">
        <f>+L18-(L18*Q18)</f>
        <v>#REF!</v>
      </c>
      <c r="V18" s="118" t="e">
        <f>+AVERAGE(U18:U20)</f>
        <v>#REF!</v>
      </c>
      <c r="W18" s="85" t="s">
        <v>41</v>
      </c>
      <c r="X18" s="41" t="s">
        <v>77</v>
      </c>
      <c r="Y18" s="24"/>
    </row>
    <row r="19" spans="1:26" s="21" customFormat="1" ht="40.5" customHeight="1" x14ac:dyDescent="0.2">
      <c r="A19" s="85"/>
      <c r="B19" s="108"/>
      <c r="C19" s="107"/>
      <c r="D19" s="107"/>
      <c r="E19" s="40"/>
      <c r="F19" s="108"/>
      <c r="G19" s="43" t="s">
        <v>24</v>
      </c>
      <c r="H19" s="42">
        <f>+VLOOKUP(G19,'[1]Tabla de valoración'!$A$4:$B$7,2,0)</f>
        <v>2</v>
      </c>
      <c r="I19" s="43" t="s">
        <v>27</v>
      </c>
      <c r="J19" s="42" t="e">
        <f>+VLOOKUP([1]Matriz!I20,'[1]Tabla de valoración'!$A$12:$B$15,2,0)</f>
        <v>#REF!</v>
      </c>
      <c r="K19" s="42" t="e">
        <f t="shared" si="1"/>
        <v>#REF!</v>
      </c>
      <c r="L19" s="109"/>
      <c r="M19" s="119"/>
      <c r="N19" s="85"/>
      <c r="O19" s="43" t="s">
        <v>16</v>
      </c>
      <c r="P19" s="43" t="s">
        <v>16</v>
      </c>
      <c r="Q19" s="44">
        <v>0.75</v>
      </c>
      <c r="R19" s="40" t="s">
        <v>117</v>
      </c>
      <c r="S19" s="39" t="s">
        <v>65</v>
      </c>
      <c r="T19" s="39" t="s">
        <v>68</v>
      </c>
      <c r="U19" s="47" t="e">
        <f>+L18-(L18*Q19)</f>
        <v>#REF!</v>
      </c>
      <c r="V19" s="119"/>
      <c r="W19" s="85"/>
      <c r="X19" s="41" t="s">
        <v>77</v>
      </c>
      <c r="Y19" s="24"/>
    </row>
    <row r="20" spans="1:26" ht="30" x14ac:dyDescent="0.25">
      <c r="A20" s="85"/>
      <c r="B20" s="108"/>
      <c r="C20" s="107"/>
      <c r="D20" s="107"/>
      <c r="E20" s="40"/>
      <c r="F20" s="108"/>
      <c r="G20" s="43" t="s">
        <v>24</v>
      </c>
      <c r="H20" s="42">
        <f>+VLOOKUP(G20,'[1]Tabla de valoración'!$A$4:$B$7,2,0)</f>
        <v>2</v>
      </c>
      <c r="I20" s="43" t="s">
        <v>27</v>
      </c>
      <c r="J20" s="42" t="e">
        <f>+VLOOKUP([1]Matriz!I22,'[1]Tabla de valoración'!$A$12:$B$15,2,0)</f>
        <v>#REF!</v>
      </c>
      <c r="K20" s="42" t="e">
        <f t="shared" si="1"/>
        <v>#REF!</v>
      </c>
      <c r="L20" s="109"/>
      <c r="M20" s="124"/>
      <c r="N20" s="85"/>
      <c r="O20" s="43" t="s">
        <v>16</v>
      </c>
      <c r="P20" s="43" t="s">
        <v>16</v>
      </c>
      <c r="Q20" s="44">
        <v>0.75</v>
      </c>
      <c r="R20" s="40"/>
      <c r="S20" s="39" t="s">
        <v>65</v>
      </c>
      <c r="T20" s="48" t="s">
        <v>78</v>
      </c>
      <c r="U20" s="47" t="e">
        <f>+L18-(L18*Q20)</f>
        <v>#REF!</v>
      </c>
      <c r="V20" s="119"/>
      <c r="W20" s="85"/>
      <c r="X20" s="41" t="s">
        <v>77</v>
      </c>
      <c r="Y20" s="24"/>
      <c r="Z20" s="21"/>
    </row>
    <row r="21" spans="1:26" hidden="1" x14ac:dyDescent="0.25">
      <c r="A21" s="25"/>
      <c r="B21" s="50"/>
      <c r="C21" s="49"/>
      <c r="E21" s="49"/>
      <c r="F21" s="50"/>
      <c r="H21" s="26" t="str">
        <f>IFERROR(VLOOKUP(G21,'[1]Tabla de valoración'!$A$4:$B$7,2,0),"")</f>
        <v/>
      </c>
      <c r="J21" s="26" t="str">
        <f>IFERROR(VLOOKUP([1]Matriz!I24,'[1]Tabla de valoración'!$A$12:$B$15,2,0),"")</f>
        <v/>
      </c>
      <c r="K21" s="26" t="str">
        <f t="shared" ref="K21:K22" si="2">IFERROR(H21*J21,"")</f>
        <v/>
      </c>
      <c r="M21" s="51" t="str">
        <f>IFERROR(VLOOKUP(L21,'[1]Tabla de valoración'!#REF!,2,0),"")</f>
        <v/>
      </c>
      <c r="U21" s="26" t="str">
        <f t="shared" ref="U21:U22" si="3">IFERROR(K21-(K21*Q21),"")</f>
        <v/>
      </c>
      <c r="Y21" s="24"/>
      <c r="Z21" s="21"/>
    </row>
    <row r="22" spans="1:26" hidden="1" x14ac:dyDescent="0.25">
      <c r="A22" s="25"/>
      <c r="B22" s="50"/>
      <c r="C22" s="49"/>
      <c r="E22" s="49"/>
      <c r="F22" s="50"/>
      <c r="H22" s="26" t="str">
        <f>IFERROR(VLOOKUP(G22,'[1]Tabla de valoración'!$A$4:$B$7,2,0),"")</f>
        <v/>
      </c>
      <c r="J22" s="26" t="str">
        <f>IFERROR(VLOOKUP([1]Matriz!I25,'[1]Tabla de valoración'!$A$12:$B$15,2,0),"")</f>
        <v/>
      </c>
      <c r="K22" s="26" t="str">
        <f t="shared" si="2"/>
        <v/>
      </c>
      <c r="M22" s="43" t="str">
        <f>IFERROR(VLOOKUP(L22,'[1]Tabla de valoración'!#REF!,2,0),"")</f>
        <v/>
      </c>
      <c r="U22" s="26" t="str">
        <f t="shared" si="3"/>
        <v/>
      </c>
      <c r="Y22" s="24"/>
      <c r="Z22" s="21"/>
    </row>
    <row r="23" spans="1:26" ht="30" hidden="1" x14ac:dyDescent="0.25">
      <c r="A23" s="25"/>
      <c r="B23" s="50"/>
      <c r="C23" s="49"/>
      <c r="D23" s="8" t="s">
        <v>62</v>
      </c>
      <c r="E23" s="49"/>
      <c r="F23" s="50"/>
      <c r="G23" s="52" t="s">
        <v>31</v>
      </c>
      <c r="I23" s="53" t="s">
        <v>34</v>
      </c>
      <c r="X23" s="30" t="s">
        <v>48</v>
      </c>
      <c r="Y23" s="24"/>
      <c r="Z23" s="21"/>
    </row>
    <row r="24" spans="1:26" ht="30" hidden="1" x14ac:dyDescent="0.25">
      <c r="A24" s="25"/>
      <c r="B24" s="50"/>
      <c r="C24" s="49"/>
      <c r="D24" s="8" t="s">
        <v>63</v>
      </c>
      <c r="E24" s="49"/>
      <c r="F24" s="50"/>
      <c r="G24" s="26" t="s">
        <v>25</v>
      </c>
      <c r="I24" s="26" t="s">
        <v>26</v>
      </c>
      <c r="X24" s="30" t="s">
        <v>49</v>
      </c>
      <c r="Y24" s="24"/>
      <c r="Z24" s="21"/>
    </row>
    <row r="25" spans="1:26" ht="30" hidden="1" x14ac:dyDescent="0.25">
      <c r="A25" s="25"/>
      <c r="B25" s="50"/>
      <c r="C25" s="49"/>
      <c r="D25" s="8" t="s">
        <v>18</v>
      </c>
      <c r="E25" s="49"/>
      <c r="F25" s="50"/>
      <c r="G25" s="26" t="s">
        <v>24</v>
      </c>
      <c r="I25" s="26" t="s">
        <v>27</v>
      </c>
      <c r="X25" s="30" t="s">
        <v>50</v>
      </c>
      <c r="Y25" s="24"/>
      <c r="Z25" s="21"/>
    </row>
    <row r="26" spans="1:26" ht="30" hidden="1" x14ac:dyDescent="0.25">
      <c r="A26" s="25"/>
      <c r="B26" s="50"/>
      <c r="C26" s="49"/>
      <c r="D26" s="8" t="s">
        <v>58</v>
      </c>
      <c r="E26" s="49"/>
      <c r="F26" s="50"/>
      <c r="G26" s="26" t="s">
        <v>23</v>
      </c>
      <c r="I26" s="26" t="s">
        <v>37</v>
      </c>
      <c r="O26" s="26" t="s">
        <v>16</v>
      </c>
      <c r="P26" s="26" t="s">
        <v>16</v>
      </c>
      <c r="X26" s="30" t="s">
        <v>51</v>
      </c>
      <c r="Y26" s="24"/>
      <c r="Z26" s="21"/>
    </row>
    <row r="27" spans="1:26" ht="30" hidden="1" x14ac:dyDescent="0.25">
      <c r="A27" s="25"/>
      <c r="B27" s="50"/>
      <c r="C27" s="49"/>
      <c r="D27" s="8" t="s">
        <v>59</v>
      </c>
      <c r="E27" s="49"/>
      <c r="F27" s="50"/>
      <c r="O27" s="26" t="s">
        <v>17</v>
      </c>
      <c r="P27" s="26" t="s">
        <v>17</v>
      </c>
      <c r="X27" s="30" t="s">
        <v>52</v>
      </c>
      <c r="Y27" s="24"/>
      <c r="Z27" s="21"/>
    </row>
    <row r="28" spans="1:26" ht="30" hidden="1" x14ac:dyDescent="0.25">
      <c r="A28" s="25"/>
      <c r="B28" s="50"/>
      <c r="C28" s="49"/>
      <c r="D28" s="8" t="s">
        <v>60</v>
      </c>
      <c r="E28" s="49"/>
      <c r="F28" s="50"/>
      <c r="Y28" s="24"/>
      <c r="Z28" s="21"/>
    </row>
    <row r="29" spans="1:26" ht="30" hidden="1" x14ac:dyDescent="0.25">
      <c r="A29" s="25"/>
      <c r="B29" s="50"/>
      <c r="C29" s="49"/>
      <c r="D29" s="8" t="s">
        <v>61</v>
      </c>
      <c r="E29" s="49"/>
      <c r="F29" s="50"/>
      <c r="Y29" s="24"/>
      <c r="Z29" s="21"/>
    </row>
    <row r="30" spans="1:26" hidden="1" x14ac:dyDescent="0.25">
      <c r="A30" s="54"/>
      <c r="B30" s="55"/>
      <c r="C30" s="56"/>
      <c r="D30" s="57"/>
      <c r="E30" s="56"/>
      <c r="F30" s="55"/>
      <c r="G30" s="58"/>
      <c r="H30" s="58"/>
      <c r="I30" s="58"/>
      <c r="J30" s="58"/>
      <c r="K30" s="58"/>
      <c r="L30" s="58"/>
      <c r="M30" s="58"/>
      <c r="N30" s="54"/>
      <c r="O30" s="58"/>
      <c r="P30" s="58"/>
      <c r="Q30" s="58"/>
      <c r="R30" s="28"/>
      <c r="S30" s="54"/>
      <c r="T30" s="54"/>
      <c r="U30" s="58"/>
      <c r="V30" s="58"/>
      <c r="W30" s="58"/>
      <c r="X30" s="57"/>
      <c r="Y30" s="24"/>
      <c r="Z30" s="21"/>
    </row>
    <row r="31" spans="1:26" hidden="1" x14ac:dyDescent="0.25">
      <c r="A31" s="54"/>
      <c r="B31" s="55"/>
      <c r="C31" s="56"/>
      <c r="D31" s="57"/>
      <c r="E31" s="56"/>
      <c r="F31" s="55"/>
      <c r="G31" s="58"/>
      <c r="H31" s="58"/>
      <c r="I31" s="58"/>
      <c r="J31" s="58"/>
      <c r="K31" s="58"/>
      <c r="L31" s="58"/>
      <c r="M31" s="58"/>
      <c r="N31" s="54"/>
      <c r="O31" s="58"/>
      <c r="P31" s="58"/>
      <c r="Q31" s="58"/>
      <c r="R31" s="28"/>
      <c r="S31" s="54"/>
      <c r="T31" s="54"/>
      <c r="U31" s="58"/>
      <c r="V31" s="58"/>
      <c r="W31" s="58"/>
      <c r="X31" s="57"/>
      <c r="Y31" s="24"/>
      <c r="Z31" s="21"/>
    </row>
    <row r="32" spans="1:26" hidden="1" x14ac:dyDescent="0.25">
      <c r="A32" s="54"/>
      <c r="B32" s="55"/>
      <c r="C32" s="56"/>
      <c r="D32" s="57"/>
      <c r="E32" s="56"/>
      <c r="F32" s="55"/>
    </row>
    <row r="33" spans="1:6" hidden="1" x14ac:dyDescent="0.25">
      <c r="A33" s="54"/>
      <c r="B33" s="55"/>
      <c r="C33" s="56"/>
      <c r="D33" s="57"/>
      <c r="E33" s="56"/>
      <c r="F33" s="55"/>
    </row>
    <row r="34" spans="1:6" hidden="1" x14ac:dyDescent="0.25">
      <c r="A34" s="54"/>
      <c r="B34" s="55"/>
      <c r="C34" s="56"/>
      <c r="D34" s="57"/>
      <c r="E34" s="56"/>
      <c r="F34" s="55"/>
    </row>
    <row r="35" spans="1:6" hidden="1" x14ac:dyDescent="0.25">
      <c r="A35" s="54"/>
      <c r="B35" s="55"/>
      <c r="C35" s="56"/>
      <c r="D35" s="57"/>
      <c r="E35" s="56"/>
      <c r="F35" s="55"/>
    </row>
    <row r="36" spans="1:6" hidden="1" x14ac:dyDescent="0.25">
      <c r="A36" s="54"/>
      <c r="B36" s="55"/>
      <c r="C36" s="56"/>
      <c r="D36" s="57"/>
      <c r="E36" s="56"/>
      <c r="F36" s="55"/>
    </row>
    <row r="37" spans="1:6" x14ac:dyDescent="0.25"/>
    <row r="38" spans="1:6" ht="15" customHeight="1" x14ac:dyDescent="0.25"/>
    <row r="39" spans="1:6" ht="15" customHeight="1" x14ac:dyDescent="0.25"/>
    <row r="40" spans="1:6" ht="15" customHeight="1" x14ac:dyDescent="0.25"/>
  </sheetData>
  <mergeCells count="78">
    <mergeCell ref="L18:L20"/>
    <mergeCell ref="M18:M20"/>
    <mergeCell ref="N18:N20"/>
    <mergeCell ref="V18:V20"/>
    <mergeCell ref="W18:W20"/>
    <mergeCell ref="A18:A20"/>
    <mergeCell ref="B18:B20"/>
    <mergeCell ref="C18:C20"/>
    <mergeCell ref="D18:D20"/>
    <mergeCell ref="F18:F20"/>
    <mergeCell ref="W1:AA1"/>
    <mergeCell ref="W2:AA2"/>
    <mergeCell ref="W3:AA3"/>
    <mergeCell ref="W4:AA4"/>
    <mergeCell ref="P1:V4"/>
    <mergeCell ref="L15:L17"/>
    <mergeCell ref="M15:M17"/>
    <mergeCell ref="N15:N17"/>
    <mergeCell ref="V15:V17"/>
    <mergeCell ref="W15:W17"/>
    <mergeCell ref="A15:A17"/>
    <mergeCell ref="B15:B17"/>
    <mergeCell ref="C15:C17"/>
    <mergeCell ref="D15:D17"/>
    <mergeCell ref="F15:F17"/>
    <mergeCell ref="A7:A8"/>
    <mergeCell ref="X9:X10"/>
    <mergeCell ref="A11:A14"/>
    <mergeCell ref="B11:B14"/>
    <mergeCell ref="C11:C14"/>
    <mergeCell ref="D11:D14"/>
    <mergeCell ref="F11:F14"/>
    <mergeCell ref="L11:L14"/>
    <mergeCell ref="M11:M14"/>
    <mergeCell ref="X11:X14"/>
    <mergeCell ref="V11:V14"/>
    <mergeCell ref="W11:W14"/>
    <mergeCell ref="V9:V10"/>
    <mergeCell ref="W9:W10"/>
    <mergeCell ref="U7:W7"/>
    <mergeCell ref="O7:O8"/>
    <mergeCell ref="P7:P8"/>
    <mergeCell ref="Q7:Q8"/>
    <mergeCell ref="R7:R8"/>
    <mergeCell ref="N9:N10"/>
    <mergeCell ref="N11:N14"/>
    <mergeCell ref="A9:A10"/>
    <mergeCell ref="B9:B10"/>
    <mergeCell ref="C9:C10"/>
    <mergeCell ref="L9:L10"/>
    <mergeCell ref="M9:M10"/>
    <mergeCell ref="A1:B4"/>
    <mergeCell ref="N1:O4"/>
    <mergeCell ref="A5:B5"/>
    <mergeCell ref="C5:D5"/>
    <mergeCell ref="F5:M5"/>
    <mergeCell ref="N5:O5"/>
    <mergeCell ref="I1:M1"/>
    <mergeCell ref="I2:M2"/>
    <mergeCell ref="I3:M3"/>
    <mergeCell ref="I4:M4"/>
    <mergeCell ref="C1:G4"/>
    <mergeCell ref="S5:T5"/>
    <mergeCell ref="U5:X5"/>
    <mergeCell ref="E7:E8"/>
    <mergeCell ref="F7:F8"/>
    <mergeCell ref="G7:M7"/>
    <mergeCell ref="N7:N8"/>
    <mergeCell ref="X7:X8"/>
    <mergeCell ref="K8:L8"/>
    <mergeCell ref="U8:V8"/>
    <mergeCell ref="S7:S8"/>
    <mergeCell ref="T7:T8"/>
    <mergeCell ref="A6:M6"/>
    <mergeCell ref="N6:X6"/>
    <mergeCell ref="B7:B8"/>
    <mergeCell ref="C7:C8"/>
    <mergeCell ref="D7:D8"/>
  </mergeCells>
  <conditionalFormatting sqref="G9:H22">
    <cfRule type="containsText" dxfId="53" priority="52" operator="containsText" text="Baja">
      <formula>NOT(ISERROR(SEARCH("Baja",G9)))</formula>
    </cfRule>
    <cfRule type="containsText" dxfId="52" priority="53" operator="containsText" text="Media">
      <formula>NOT(ISERROR(SEARCH("Media",G9)))</formula>
    </cfRule>
  </conditionalFormatting>
  <conditionalFormatting sqref="G9:H23">
    <cfRule type="containsText" dxfId="51" priority="54" operator="containsText" text="Alta">
      <formula>NOT(ISERROR(SEARCH("Alta",G9)))</formula>
    </cfRule>
  </conditionalFormatting>
  <conditionalFormatting sqref="I9:I22">
    <cfRule type="containsText" dxfId="50" priority="46" operator="containsText" text="Catastrófico">
      <formula>NOT(ISERROR(SEARCH("Catastrófico",I9)))</formula>
    </cfRule>
    <cfRule type="containsText" dxfId="49" priority="47" operator="containsText" text="Moderado">
      <formula>NOT(ISERROR(SEARCH("Moderado",I9)))</formula>
    </cfRule>
    <cfRule type="containsText" dxfId="48" priority="48" operator="containsText" text="Leve">
      <formula>NOT(ISERROR(SEARCH("Leve",I9)))</formula>
    </cfRule>
  </conditionalFormatting>
  <conditionalFormatting sqref="I9:M9 I10:K10 I11:M11 I12:K14 I15:M15 I16:K17 I21:M22 W11 I19:K20 I18:M18">
    <cfRule type="containsText" dxfId="9" priority="49" operator="containsText" text="Bajo">
      <formula>NOT(ISERROR(SEARCH("Bajo",I9)))</formula>
    </cfRule>
  </conditionalFormatting>
  <conditionalFormatting sqref="I9:M9 I10:K10 I11:M11 W11 I12:K14 I15:M15 I16:K17 I21:M22 I19:K20 I18:M18">
    <cfRule type="containsText" dxfId="8" priority="50" operator="containsText" text="Medio">
      <formula>NOT(ISERROR(SEARCH("Medio",I9)))</formula>
    </cfRule>
    <cfRule type="containsText" dxfId="7" priority="51" operator="containsText" text="Alto">
      <formula>NOT(ISERROR(SEARCH("Alto",I9)))</formula>
    </cfRule>
  </conditionalFormatting>
  <conditionalFormatting sqref="M9 M11 M15 M21:M22 M18">
    <cfRule type="containsText" dxfId="6" priority="39" operator="containsText" text="Moderado">
      <formula>NOT(ISERROR(SEARCH("Moderado",M9)))</formula>
    </cfRule>
    <cfRule type="containsText" dxfId="5" priority="40" operator="containsText" text="Importante">
      <formula>NOT(ISERROR(SEARCH("Importante",M9)))</formula>
    </cfRule>
    <cfRule type="containsText" dxfId="4" priority="41" operator="containsText" text="Inaceptable">
      <formula>NOT(ISERROR(SEARCH("Inaceptable",M9)))</formula>
    </cfRule>
    <cfRule type="containsText" dxfId="3" priority="42" operator="containsText" text="Importante">
      <formula>NOT(ISERROR(SEARCH("Importante",M9)))</formula>
    </cfRule>
    <cfRule type="containsText" dxfId="2" priority="43" operator="containsText" text="Moderada">
      <formula>NOT(ISERROR(SEARCH("Moderada",M9)))</formula>
    </cfRule>
    <cfRule type="containsText" dxfId="1" priority="44" operator="containsText" text="Tolerable">
      <formula>NOT(ISERROR(SEARCH("Tolerable",M9)))</formula>
    </cfRule>
    <cfRule type="containsText" dxfId="0" priority="45" operator="containsText" text="Aceptable">
      <formula>NOT(ISERROR(SEARCH("Aceptable",M9)))</formula>
    </cfRule>
  </conditionalFormatting>
  <conditionalFormatting sqref="W9 W11 W21">
    <cfRule type="containsText" dxfId="47" priority="34" operator="containsText" text="Inaceptable">
      <formula>NOT(ISERROR(SEARCH("Inaceptable",W9)))</formula>
    </cfRule>
    <cfRule type="containsText" dxfId="46" priority="35" operator="containsText" text="Importante">
      <formula>NOT(ISERROR(SEARCH("Importante",W9)))</formula>
    </cfRule>
    <cfRule type="containsText" dxfId="45" priority="36" operator="containsText" text="Moderado">
      <formula>NOT(ISERROR(SEARCH("Moderado",W9)))</formula>
    </cfRule>
    <cfRule type="containsText" dxfId="44" priority="37" operator="containsText" text="Torerable">
      <formula>NOT(ISERROR(SEARCH("Torerable",W9)))</formula>
    </cfRule>
    <cfRule type="containsText" dxfId="43" priority="38" operator="containsText" text="Aceptable">
      <formula>NOT(ISERROR(SEARCH("Aceptable",W9)))</formula>
    </cfRule>
  </conditionalFormatting>
  <conditionalFormatting sqref="W9 W11">
    <cfRule type="containsText" dxfId="42" priority="33" operator="containsText" text="Tolerable">
      <formula>NOT(ISERROR(SEARCH("Tolerable",W9)))</formula>
    </cfRule>
  </conditionalFormatting>
  <conditionalFormatting sqref="W15">
    <cfRule type="containsText" dxfId="41" priority="24" operator="containsText" text="Tolerable">
      <formula>NOT(ISERROR(SEARCH("Tolerable",W15)))</formula>
    </cfRule>
    <cfRule type="containsText" dxfId="40" priority="25" operator="containsText" text="Inaceptable">
      <formula>NOT(ISERROR(SEARCH("Inaceptable",W15)))</formula>
    </cfRule>
    <cfRule type="containsText" dxfId="39" priority="26" operator="containsText" text="Importante">
      <formula>NOT(ISERROR(SEARCH("Importante",W15)))</formula>
    </cfRule>
    <cfRule type="containsText" dxfId="38" priority="27" operator="containsText" text="Moderado">
      <formula>NOT(ISERROR(SEARCH("Moderado",W15)))</formula>
    </cfRule>
    <cfRule type="containsText" dxfId="37" priority="28" operator="containsText" text="Torerable">
      <formula>NOT(ISERROR(SEARCH("Torerable",W15)))</formula>
    </cfRule>
    <cfRule type="containsText" dxfId="36" priority="29" operator="containsText" text="Aceptable">
      <formula>NOT(ISERROR(SEARCH("Aceptable",W15)))</formula>
    </cfRule>
    <cfRule type="containsText" dxfId="35" priority="30" operator="containsText" text="Bajo">
      <formula>NOT(ISERROR(SEARCH("Bajo",W15)))</formula>
    </cfRule>
    <cfRule type="containsText" dxfId="34" priority="31" operator="containsText" text="Medio">
      <formula>NOT(ISERROR(SEARCH("Medio",W15)))</formula>
    </cfRule>
    <cfRule type="containsText" dxfId="33" priority="32" operator="containsText" text="Alto">
      <formula>NOT(ISERROR(SEARCH("Alto",W15)))</formula>
    </cfRule>
  </conditionalFormatting>
  <conditionalFormatting sqref="W18">
    <cfRule type="containsText" dxfId="25" priority="8" operator="containsText" text="Tolerable">
      <formula>NOT(ISERROR(SEARCH("Tolerable",W18)))</formula>
    </cfRule>
    <cfRule type="containsText" dxfId="24" priority="9" operator="containsText" text="Inaceptable">
      <formula>NOT(ISERROR(SEARCH("Inaceptable",W18)))</formula>
    </cfRule>
    <cfRule type="containsText" dxfId="23" priority="10" operator="containsText" text="Importante">
      <formula>NOT(ISERROR(SEARCH("Importante",W18)))</formula>
    </cfRule>
    <cfRule type="containsText" dxfId="22" priority="11" operator="containsText" text="Moderado">
      <formula>NOT(ISERROR(SEARCH("Moderado",W18)))</formula>
    </cfRule>
    <cfRule type="containsText" dxfId="21" priority="12" operator="containsText" text="Torerable">
      <formula>NOT(ISERROR(SEARCH("Torerable",W18)))</formula>
    </cfRule>
    <cfRule type="containsText" dxfId="20" priority="13" operator="containsText" text="Aceptable">
      <formula>NOT(ISERROR(SEARCH("Aceptable",W18)))</formula>
    </cfRule>
    <cfRule type="containsText" dxfId="19" priority="14" operator="containsText" text="Bajo">
      <formula>NOT(ISERROR(SEARCH("Bajo",W18)))</formula>
    </cfRule>
    <cfRule type="containsText" dxfId="18" priority="15" operator="containsText" text="Medio">
      <formula>NOT(ISERROR(SEARCH("Medio",W18)))</formula>
    </cfRule>
    <cfRule type="containsText" dxfId="17" priority="16" operator="containsText" text="Alto">
      <formula>NOT(ISERROR(SEARCH("Alto",W18)))</formula>
    </cfRule>
  </conditionalFormatting>
  <dataValidations count="6">
    <dataValidation type="list" allowBlank="1" showInputMessage="1" showErrorMessage="1" sqref="D15 D9:D12 D18" xr:uid="{8F887C90-1741-4C04-8AF2-B76F988D13A2}">
      <formula1>$D$23:$D$29</formula1>
    </dataValidation>
    <dataValidation type="list" allowBlank="1" showInputMessage="1" showErrorMessage="1" sqref="X9 X11" xr:uid="{A134CC97-C786-42C7-AD26-C48723084D79}">
      <formula1>$X$23:$X$27</formula1>
    </dataValidation>
    <dataValidation type="list" allowBlank="1" showInputMessage="1" showErrorMessage="1" sqref="P9:P24" xr:uid="{54B4146F-E69E-47DE-A902-240009B3BFB5}">
      <formula1>$P$26:$P$27</formula1>
    </dataValidation>
    <dataValidation type="list" allowBlank="1" showInputMessage="1" showErrorMessage="1" sqref="O9:O22" xr:uid="{7A9A4559-BE95-4059-BA4D-A67FC13D37A4}">
      <formula1>$O$26:$O$27</formula1>
    </dataValidation>
    <dataValidation type="list" allowBlank="1" showInputMessage="1" showErrorMessage="1" sqref="I9:I22" xr:uid="{FF133A5F-4478-48EA-9DCA-B269270E5F5A}">
      <formula1>$I$24:$I$26</formula1>
    </dataValidation>
    <dataValidation type="list" allowBlank="1" showInputMessage="1" showErrorMessage="1" sqref="G9:G22" xr:uid="{ED98B02F-A313-4A98-BC27-2C1A51C87307}">
      <formula1>$G$24:$G$26</formula1>
    </dataValidation>
  </dataValidations>
  <hyperlinks>
    <hyperlink ref="I8" location="'Estructura de Riesgos FP'!F3" display="Impacto" xr:uid="{1B429BBF-2A2C-4EA8-A344-95D64DCCD6FF}"/>
    <hyperlink ref="G8" location="'Estructura de Riesgos FP'!E3" display="Probabilidad" xr:uid="{B1A5CD0D-67F7-4539-9E41-E3C7EF025009}"/>
  </hyperlink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Tabla de valoración</vt:lpstr>
      <vt:lpstr>C EXTERNA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AUXILIAR DE ENFERMERIA</cp:lastModifiedBy>
  <cp:lastPrinted>2018-11-08T15:50:53Z</cp:lastPrinted>
  <dcterms:created xsi:type="dcterms:W3CDTF">2018-09-28T16:14:14Z</dcterms:created>
  <dcterms:modified xsi:type="dcterms:W3CDTF">2024-01-26T20:50:55Z</dcterms:modified>
</cp:coreProperties>
</file>