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Saved Games\Desktop\POA 2024\"/>
    </mc:Choice>
  </mc:AlternateContent>
  <bookViews>
    <workbookView xWindow="-120" yWindow="-120" windowWidth="20730" windowHeight="11160" activeTab="1"/>
  </bookViews>
  <sheets>
    <sheet name="Tabla de valoración" sheetId="2" r:id="rId1"/>
    <sheet name="Mapa de riesgos C.I. contable" sheetId="1" r:id="rId2"/>
  </sheets>
  <externalReferences>
    <externalReference r:id="rId3"/>
  </externalReferences>
  <definedNames>
    <definedName name="FUENTE" localSheetId="1">#REF!</definedName>
    <definedName name="FUENTE">#REF!</definedName>
    <definedName name="Hoja_1_de_1" localSheetId="1">#REF!</definedName>
    <definedName name="Hoja_1_de_1">#REF!</definedName>
    <definedName name="hojka" comment="criterios">#REF!</definedName>
    <definedName name="listado" comment="criterios" localSheetId="1">#REF!</definedName>
    <definedName name="listado" comment="criterios">#REF!</definedName>
    <definedName name="listado1" comment="criterios" localSheetId="1">#REF!</definedName>
    <definedName name="listado1" comment="criterios">#REF!</definedName>
    <definedName name="listadoGMP" comment="criterios" localSheetId="1">#REF!</definedName>
    <definedName name="listadoGMP" comment="criterios">#REF!</definedName>
    <definedName name="MATRIZ_RAM" localSheetId="1">#REF!</definedName>
    <definedName name="MATRIZ_RAM">#REF!</definedName>
    <definedName name="mENSUAL" localSheetId="1">#REF!</definedName>
    <definedName name="mENSUAL">#REF!</definedName>
    <definedName name="VALORACION_RAM" localSheetId="1">#REF!</definedName>
    <definedName name="VALORACION_RAM">#REF!</definedName>
    <definedName name="Valoracion_RAMVAL" localSheetId="1">#REF!</definedName>
    <definedName name="Valoracion_RAMVA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H17" i="2" l="1"/>
  <c r="H16" i="2"/>
  <c r="H15" i="2"/>
  <c r="H14" i="2"/>
  <c r="H13" i="2"/>
  <c r="H12" i="2"/>
  <c r="H11" i="2"/>
  <c r="H10" i="2"/>
  <c r="H9" i="2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H16" i="1"/>
  <c r="J13" i="1"/>
  <c r="H13" i="1"/>
  <c r="J12" i="1"/>
  <c r="H12" i="1"/>
  <c r="J10" i="1"/>
  <c r="H10" i="1"/>
  <c r="J9" i="1"/>
  <c r="H9" i="1"/>
  <c r="K13" i="1" l="1"/>
  <c r="L13" i="1" s="1"/>
  <c r="M13" i="1" s="1"/>
  <c r="K9" i="1"/>
  <c r="K12" i="1"/>
  <c r="L12" i="1" s="1"/>
  <c r="K10" i="1"/>
  <c r="K17" i="1"/>
  <c r="U17" i="1" s="1"/>
  <c r="K18" i="1"/>
  <c r="U18" i="1" s="1"/>
  <c r="K19" i="1"/>
  <c r="U19" i="1" s="1"/>
  <c r="K20" i="1"/>
  <c r="U20" i="1" s="1"/>
  <c r="K21" i="1"/>
  <c r="U21" i="1" s="1"/>
  <c r="K22" i="1"/>
  <c r="U22" i="1" s="1"/>
  <c r="K23" i="1"/>
  <c r="U23" i="1" s="1"/>
  <c r="K24" i="1"/>
  <c r="U24" i="1" s="1"/>
  <c r="K25" i="1"/>
  <c r="U25" i="1" s="1"/>
  <c r="K26" i="1"/>
  <c r="U26" i="1" s="1"/>
  <c r="K27" i="1"/>
  <c r="U27" i="1" s="1"/>
  <c r="K28" i="1"/>
  <c r="U28" i="1" s="1"/>
  <c r="K29" i="1"/>
  <c r="U29" i="1" s="1"/>
  <c r="K30" i="1"/>
  <c r="U30" i="1" s="1"/>
  <c r="K31" i="1"/>
  <c r="U31" i="1" s="1"/>
  <c r="K32" i="1"/>
  <c r="U32" i="1" s="1"/>
  <c r="K33" i="1"/>
  <c r="U33" i="1" s="1"/>
  <c r="K34" i="1"/>
  <c r="U34" i="1" s="1"/>
  <c r="K35" i="1"/>
  <c r="U35" i="1" s="1"/>
  <c r="K36" i="1"/>
  <c r="U36" i="1" s="1"/>
  <c r="K37" i="1"/>
  <c r="U37" i="1" s="1"/>
  <c r="U13" i="1" l="1"/>
  <c r="V13" i="1" s="1"/>
  <c r="W13" i="1" s="1"/>
  <c r="L9" i="1"/>
  <c r="M9" i="1" s="1"/>
  <c r="U9" i="1"/>
  <c r="V9" i="1" s="1"/>
  <c r="W9" i="1" s="1"/>
  <c r="U12" i="1"/>
  <c r="W12" i="1" l="1"/>
  <c r="V12" i="1"/>
</calcChain>
</file>

<file path=xl/comments1.xml><?xml version="1.0" encoding="utf-8"?>
<comments xmlns="http://schemas.openxmlformats.org/spreadsheetml/2006/main">
  <authors>
    <author>Gustavo Martinez</author>
  </authors>
  <commentList>
    <comment ref="Q7" authorId="0" shapeId="0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<sst xmlns="http://schemas.openxmlformats.org/spreadsheetml/2006/main" count="195" uniqueCount="110">
  <si>
    <t xml:space="preserve">Mapa de riesgo </t>
  </si>
  <si>
    <t xml:space="preserve">Hospital San Jerónimo de Montería </t>
  </si>
  <si>
    <t>Nombre del área / proceso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</si>
  <si>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</si>
  <si>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</si>
  <si>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</si>
  <si>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</si>
  <si>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</si>
  <si>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</si>
  <si>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</si>
  <si>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</si>
  <si>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</si>
  <si>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</si>
  <si>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</si>
  <si>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</si>
  <si>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</si>
  <si>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</si>
  <si>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</si>
  <si>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</si>
  <si>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</si>
  <si>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</si>
  <si>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</si>
  <si>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</si>
  <si>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</si>
  <si>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 xml:space="preserve">Nivel </t>
  </si>
  <si>
    <t>Baja</t>
  </si>
  <si>
    <t>Catastrófico</t>
  </si>
  <si>
    <t>SI</t>
  </si>
  <si>
    <t>NO</t>
  </si>
  <si>
    <t>Alta</t>
  </si>
  <si>
    <t>Media</t>
  </si>
  <si>
    <t>Leve</t>
  </si>
  <si>
    <t>Moderado</t>
  </si>
  <si>
    <t>Probabilidad</t>
  </si>
  <si>
    <t>Impacto</t>
  </si>
  <si>
    <t>Evitar el riesgo</t>
  </si>
  <si>
    <t>Reducir el riesgo</t>
  </si>
  <si>
    <t>Riesgp operativo</t>
  </si>
  <si>
    <t>Compartir el riesgo</t>
  </si>
  <si>
    <t>Riesgo de imagen</t>
  </si>
  <si>
    <t>Transferir el riesgo</t>
  </si>
  <si>
    <t>Riesgo de cumplimiento</t>
  </si>
  <si>
    <t>Asumir el riesgo</t>
  </si>
  <si>
    <t>Riesgo de tecnología</t>
  </si>
  <si>
    <t>Riesgo estratégico</t>
  </si>
  <si>
    <t>Riesgo de corrupción</t>
  </si>
  <si>
    <t>Riesgo financiero</t>
  </si>
  <si>
    <t xml:space="preserve">VALORACIÓN DE LA FRECUENCIA DE LOS RIESGOS </t>
  </si>
  <si>
    <t>Frecuencia- probailidad</t>
  </si>
  <si>
    <t xml:space="preserve">Calificación </t>
  </si>
  <si>
    <t>Valoración</t>
  </si>
  <si>
    <t>Valoración riesgo inherente</t>
  </si>
  <si>
    <t>Inherente</t>
  </si>
  <si>
    <t>Menor o igual a 5</t>
  </si>
  <si>
    <t>Aceptable</t>
  </si>
  <si>
    <t>VALORACIÓN DE IMPACTO DE LOS RIESGOS</t>
  </si>
  <si>
    <t>Mayor o igual a 5 y menor o igual  a 10</t>
  </si>
  <si>
    <t>Tolerable</t>
  </si>
  <si>
    <t>Gravedad- impacto</t>
  </si>
  <si>
    <t>Calificación</t>
  </si>
  <si>
    <t>Mayor o igual a 10 y menor o igual 20</t>
  </si>
  <si>
    <t>Mayor o igual a 30 y menor o igual a 40</t>
  </si>
  <si>
    <t>Importante</t>
  </si>
  <si>
    <t>Mayor a 40</t>
  </si>
  <si>
    <t>Inaceptable</t>
  </si>
  <si>
    <t>NIVEL RIESGO INHERENTE</t>
  </si>
  <si>
    <t>Probabilidad * impacto</t>
  </si>
  <si>
    <t xml:space="preserve">Valoración </t>
  </si>
  <si>
    <t xml:space="preserve">Posibles sanciones. </t>
  </si>
  <si>
    <t xml:space="preserve">No alcance de los objetivos propuestos y metas a lograr. </t>
  </si>
  <si>
    <t xml:space="preserve">Verificación mensual de las actividades incluidas en el plan de auditorias. </t>
  </si>
  <si>
    <t>Mensual</t>
  </si>
  <si>
    <t>Control interno contable</t>
  </si>
  <si>
    <t>Control interno contable.</t>
  </si>
  <si>
    <t xml:space="preserve">Desconocimieno de la normatividad establecida. </t>
  </si>
  <si>
    <t>Falta de información para la elaboración de informes de auditoría.</t>
  </si>
  <si>
    <t>VALORACION DE LOS RIESGOS</t>
  </si>
  <si>
    <t>IDENTIFICACIÓN DE LOS RIESGOS</t>
  </si>
  <si>
    <t>No realizar seguiminetos    a  los  planes de mejporamiento  resultado de la  Auditorias</t>
  </si>
  <si>
    <t>No realizar acompañamiento en los procesos  y procedimiento  en los que se requiera acompañamiento sin existir   ningun control,</t>
  </si>
  <si>
    <t xml:space="preserve">No ejercer el control  necesario </t>
  </si>
  <si>
    <t>No realizar    seguimientos al preceso de depuracion  contable permanente</t>
  </si>
  <si>
    <t>No dar cumplimiento al proceso de depuracion contable  Resol , 193  de 2016 CGN,</t>
  </si>
  <si>
    <t>si</t>
  </si>
  <si>
    <t>ejercer control  y llevar a cabo los acompañamientos de los procesos en los cuales se requiera acompañamiento de   la oficina  de  control interno contable,</t>
  </si>
  <si>
    <t xml:space="preserve">realizar el seguimiento a cada uni de los elementos de los estados financieros  para   la  depuracion </t>
  </si>
  <si>
    <t>Control Interno contable,</t>
  </si>
  <si>
    <t>Control   Interno Contable</t>
  </si>
  <si>
    <t>Código: C.6.FOR.OO3</t>
  </si>
  <si>
    <t xml:space="preserve">Versión:01 </t>
  </si>
  <si>
    <t>Fecha: Diciembre de 2018</t>
  </si>
  <si>
    <t>Aprobado por: Gestión de la calidad</t>
  </si>
  <si>
    <t>Una opinion de auditoria inapropiada</t>
  </si>
  <si>
    <t>Cuando la informacion financiera o de  gestion  está elaborada erroneamente</t>
  </si>
  <si>
    <t>Informacion desactualizada</t>
  </si>
  <si>
    <t>toma de decisiones erroneas</t>
  </si>
  <si>
    <t xml:space="preserve">verificacion de la informacion </t>
  </si>
  <si>
    <t>trimestral</t>
  </si>
  <si>
    <t>control interno contable</t>
  </si>
  <si>
    <t xml:space="preserve">No realizar los seguimientos a los planes de mejoramiento , resulados de las auditorias realizadas </t>
  </si>
  <si>
    <t>Presentacion de informes extemporaneos  a la  Contaduria General de la Nacion</t>
  </si>
  <si>
    <t>No presentacion de los informes a la contaduria general de la nacion en las fechas establecidas</t>
  </si>
  <si>
    <t>financiero</t>
  </si>
  <si>
    <t>incumplimientoa a la normas contables</t>
  </si>
  <si>
    <t>sanciones</t>
  </si>
  <si>
    <t>importante</t>
  </si>
  <si>
    <t>enivar la informacion oportunanmente y subir a la pagina de la contaduria general de la nacion</t>
  </si>
  <si>
    <t>anual</t>
  </si>
  <si>
    <t>tolerable</t>
  </si>
  <si>
    <t>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</si>
</sst>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hair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9" borderId="0" applyNumberFormat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3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10" xfId="0" applyBorder="1"/>
    <xf numFmtId="0" fontId="0" fillId="4" borderId="4" xfId="0" applyFill="1" applyBorder="1"/>
    <xf numFmtId="0" fontId="0" fillId="8" borderId="4" xfId="0" applyFill="1" applyBorder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9" fontId="5" fillId="0" borderId="4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0" fontId="7" fillId="0" borderId="0" xfId="0" applyFont="1"/>
    <xf numFmtId="9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7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9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8" fillId="9" borderId="4" xfId="2" applyBorder="1" applyAlignment="1">
      <alignment horizontal="center" vertical="center" wrapText="1"/>
    </xf>
    <xf numFmtId="0" fontId="8" fillId="9" borderId="4" xfId="2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2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77221</xdr:colOff>
      <xdr:row>0</xdr:row>
      <xdr:rowOff>83683</xdr:rowOff>
    </xdr:from>
    <xdr:to>
      <xdr:col>1</xdr:col>
      <xdr:colOff>843643</xdr:colOff>
      <xdr:row>3</xdr:row>
      <xdr:rowOff>136072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77221" y="83683"/>
          <a:ext cx="1528422" cy="5422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20411</xdr:colOff>
      <xdr:row>0</xdr:row>
      <xdr:rowOff>42182</xdr:rowOff>
    </xdr:from>
    <xdr:to>
      <xdr:col>15</xdr:col>
      <xdr:colOff>748394</xdr:colOff>
      <xdr:row>3</xdr:row>
      <xdr:rowOff>81643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0525125" y="42182"/>
          <a:ext cx="1639662" cy="5293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Users\iherrera\AppData\Local\Packages\Microsoft.MicrosoftEdge_8wekyb3d8bbwe\TempState\Downloads\Plantilla%20matriz%20de%20riesgo%20HS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valoración"/>
      <sheetName val="Matriz"/>
    </sheetNames>
    <sheetDataSet>
      <sheetData sheetId="0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opLeftCell="A13" workbookViewId="0">
      <selection activeCell="D24" sqref="D24"/>
    </sheetView>
  </sheetViews>
  <sheetFormatPr baseColWidth="10" defaultRowHeight="15" x14ac:dyDescent="0.25"/>
  <cols>
    <col min="1" max="1" width="18.140625" customWidth="1"/>
    <col min="2" max="2" width="20.140625" style="1" customWidth="1"/>
    <col min="6" max="6" width="15" style="2" customWidth="1"/>
    <col min="7" max="7" width="14.28515625" style="1" customWidth="1"/>
    <col min="8" max="8" width="11.42578125" style="1"/>
    <col min="9" max="9" width="19.140625" customWidth="1"/>
    <col min="10" max="10" width="18.42578125" customWidth="1"/>
  </cols>
  <sheetData>
    <row r="2" spans="1:10" ht="32.25" customHeight="1" x14ac:dyDescent="0.25">
      <c r="A2" s="57" t="s">
        <v>47</v>
      </c>
      <c r="B2" s="58"/>
    </row>
    <row r="3" spans="1:10" x14ac:dyDescent="0.25">
      <c r="A3" s="59" t="s">
        <v>48</v>
      </c>
      <c r="B3" s="59"/>
      <c r="G3" s="3"/>
    </row>
    <row r="4" spans="1:10" x14ac:dyDescent="0.25">
      <c r="A4" s="4" t="s">
        <v>49</v>
      </c>
      <c r="B4" s="5" t="s">
        <v>50</v>
      </c>
    </row>
    <row r="5" spans="1:10" x14ac:dyDescent="0.25">
      <c r="A5" s="6" t="s">
        <v>25</v>
      </c>
      <c r="B5" s="5">
        <v>1</v>
      </c>
    </row>
    <row r="6" spans="1:10" ht="15.75" thickBot="1" x14ac:dyDescent="0.3">
      <c r="A6" s="7" t="s">
        <v>30</v>
      </c>
      <c r="B6" s="5">
        <v>2</v>
      </c>
      <c r="F6" s="60" t="s">
        <v>51</v>
      </c>
      <c r="G6" s="60"/>
      <c r="H6" s="60"/>
      <c r="I6" s="60"/>
      <c r="J6" s="60"/>
    </row>
    <row r="7" spans="1:10" x14ac:dyDescent="0.25">
      <c r="A7" s="8" t="s">
        <v>29</v>
      </c>
      <c r="B7" s="5">
        <v>3</v>
      </c>
      <c r="F7" s="61" t="s">
        <v>33</v>
      </c>
      <c r="G7" s="63" t="s">
        <v>34</v>
      </c>
      <c r="H7" s="65" t="s">
        <v>52</v>
      </c>
      <c r="I7" s="66"/>
      <c r="J7" s="67"/>
    </row>
    <row r="8" spans="1:10" ht="15.75" thickBot="1" x14ac:dyDescent="0.3">
      <c r="F8" s="62"/>
      <c r="G8" s="64"/>
      <c r="H8" s="9" t="s">
        <v>21</v>
      </c>
      <c r="I8" s="10"/>
      <c r="J8" s="11" t="s">
        <v>8</v>
      </c>
    </row>
    <row r="9" spans="1:10" x14ac:dyDescent="0.25">
      <c r="F9" s="52">
        <v>1</v>
      </c>
      <c r="G9" s="12">
        <v>5</v>
      </c>
      <c r="H9" s="13">
        <f>+F9*G9</f>
        <v>5</v>
      </c>
      <c r="I9" s="14" t="s">
        <v>53</v>
      </c>
      <c r="J9" s="15" t="s">
        <v>54</v>
      </c>
    </row>
    <row r="10" spans="1:10" ht="18.75" customHeight="1" x14ac:dyDescent="0.25">
      <c r="A10" s="57" t="s">
        <v>55</v>
      </c>
      <c r="B10" s="58"/>
      <c r="F10" s="53"/>
      <c r="G10" s="12">
        <v>10</v>
      </c>
      <c r="H10" s="13">
        <f>+F9*G10</f>
        <v>10</v>
      </c>
      <c r="I10" s="68" t="s">
        <v>56</v>
      </c>
      <c r="J10" s="56" t="s">
        <v>57</v>
      </c>
    </row>
    <row r="11" spans="1:10" ht="15.75" thickBot="1" x14ac:dyDescent="0.3">
      <c r="A11" s="59" t="s">
        <v>58</v>
      </c>
      <c r="B11" s="59"/>
      <c r="F11" s="54"/>
      <c r="G11" s="16">
        <v>20</v>
      </c>
      <c r="H11" s="17">
        <f>+F9*G11</f>
        <v>20</v>
      </c>
      <c r="I11" s="68"/>
      <c r="J11" s="56"/>
    </row>
    <row r="12" spans="1:10" x14ac:dyDescent="0.25">
      <c r="A12" s="18" t="s">
        <v>59</v>
      </c>
      <c r="B12" s="5" t="s">
        <v>50</v>
      </c>
      <c r="F12" s="52">
        <v>2</v>
      </c>
      <c r="G12" s="19">
        <v>5</v>
      </c>
      <c r="H12" s="15">
        <f>+F12*G9</f>
        <v>10</v>
      </c>
      <c r="I12" s="55" t="s">
        <v>60</v>
      </c>
      <c r="J12" s="56" t="s">
        <v>32</v>
      </c>
    </row>
    <row r="13" spans="1:10" x14ac:dyDescent="0.25">
      <c r="A13" s="6" t="s">
        <v>31</v>
      </c>
      <c r="B13" s="5">
        <v>5</v>
      </c>
      <c r="F13" s="53"/>
      <c r="G13" s="12">
        <v>10</v>
      </c>
      <c r="H13" s="13">
        <f>+F12*G10</f>
        <v>20</v>
      </c>
      <c r="I13" s="55"/>
      <c r="J13" s="56"/>
    </row>
    <row r="14" spans="1:10" ht="15.75" thickBot="1" x14ac:dyDescent="0.3">
      <c r="A14" s="7" t="s">
        <v>32</v>
      </c>
      <c r="B14" s="5">
        <v>10</v>
      </c>
      <c r="F14" s="54"/>
      <c r="G14" s="16">
        <v>20</v>
      </c>
      <c r="H14" s="17">
        <f>+F12*G11</f>
        <v>40</v>
      </c>
      <c r="I14" s="55"/>
      <c r="J14" s="56"/>
    </row>
    <row r="15" spans="1:10" x14ac:dyDescent="0.25">
      <c r="A15" s="8" t="s">
        <v>26</v>
      </c>
      <c r="B15" s="5">
        <v>20</v>
      </c>
      <c r="F15" s="52">
        <v>3</v>
      </c>
      <c r="G15" s="19">
        <v>5</v>
      </c>
      <c r="H15" s="15">
        <f>+F15*G9</f>
        <v>15</v>
      </c>
      <c r="I15" s="68" t="s">
        <v>61</v>
      </c>
      <c r="J15" s="56" t="s">
        <v>62</v>
      </c>
    </row>
    <row r="16" spans="1:10" x14ac:dyDescent="0.25">
      <c r="F16" s="53"/>
      <c r="G16" s="12">
        <v>10</v>
      </c>
      <c r="H16" s="13">
        <f>+F15*G16</f>
        <v>30</v>
      </c>
      <c r="I16" s="68"/>
      <c r="J16" s="56"/>
    </row>
    <row r="17" spans="1:10" ht="15.75" thickBot="1" x14ac:dyDescent="0.3">
      <c r="F17" s="54"/>
      <c r="G17" s="16">
        <v>20</v>
      </c>
      <c r="H17" s="17">
        <f>+F15*G17</f>
        <v>60</v>
      </c>
      <c r="I17" s="20" t="s">
        <v>63</v>
      </c>
      <c r="J17" s="17" t="s">
        <v>64</v>
      </c>
    </row>
    <row r="18" spans="1:10" x14ac:dyDescent="0.25">
      <c r="A18" s="69" t="s">
        <v>65</v>
      </c>
      <c r="B18" s="69"/>
    </row>
    <row r="19" spans="1:10" x14ac:dyDescent="0.25">
      <c r="A19" s="59" t="s">
        <v>66</v>
      </c>
      <c r="B19" s="59"/>
    </row>
    <row r="20" spans="1:10" x14ac:dyDescent="0.25">
      <c r="A20" s="18" t="s">
        <v>59</v>
      </c>
      <c r="B20" s="5" t="s">
        <v>50</v>
      </c>
    </row>
    <row r="21" spans="1:10" x14ac:dyDescent="0.25">
      <c r="A21" s="6" t="s">
        <v>54</v>
      </c>
      <c r="B21" s="5"/>
    </row>
    <row r="22" spans="1:10" x14ac:dyDescent="0.25">
      <c r="A22" s="21" t="s">
        <v>57</v>
      </c>
      <c r="B22" s="5"/>
    </row>
    <row r="23" spans="1:10" x14ac:dyDescent="0.25">
      <c r="A23" s="7" t="s">
        <v>32</v>
      </c>
      <c r="B23" s="5"/>
    </row>
    <row r="24" spans="1:10" x14ac:dyDescent="0.25">
      <c r="A24" s="22" t="s">
        <v>62</v>
      </c>
      <c r="B24" s="5"/>
    </row>
    <row r="25" spans="1:10" x14ac:dyDescent="0.25">
      <c r="A25" s="8" t="s">
        <v>64</v>
      </c>
      <c r="B25" s="5"/>
    </row>
    <row r="27" spans="1:10" x14ac:dyDescent="0.25">
      <c r="A27" s="1"/>
    </row>
    <row r="28" spans="1:10" x14ac:dyDescent="0.25">
      <c r="A28" s="5" t="s">
        <v>67</v>
      </c>
      <c r="B28" s="5" t="s">
        <v>59</v>
      </c>
    </row>
    <row r="29" spans="1:10" x14ac:dyDescent="0.25">
      <c r="A29" s="23">
        <v>1</v>
      </c>
      <c r="B29" s="5" t="s">
        <v>54</v>
      </c>
    </row>
    <row r="30" spans="1:10" x14ac:dyDescent="0.25">
      <c r="A30" s="23">
        <v>5</v>
      </c>
      <c r="B30" s="24" t="s">
        <v>54</v>
      </c>
    </row>
    <row r="31" spans="1:10" x14ac:dyDescent="0.25">
      <c r="A31" s="5">
        <v>5.0999999999999996</v>
      </c>
      <c r="B31" s="24" t="s">
        <v>57</v>
      </c>
    </row>
    <row r="32" spans="1:10" x14ac:dyDescent="0.25">
      <c r="A32" s="23">
        <v>10</v>
      </c>
      <c r="B32" s="24" t="s">
        <v>57</v>
      </c>
    </row>
    <row r="33" spans="1:2" x14ac:dyDescent="0.25">
      <c r="A33" s="5">
        <v>10.1</v>
      </c>
      <c r="B33" s="24" t="s">
        <v>32</v>
      </c>
    </row>
    <row r="34" spans="1:2" x14ac:dyDescent="0.25">
      <c r="A34" s="5">
        <v>15</v>
      </c>
      <c r="B34" s="24" t="s">
        <v>32</v>
      </c>
    </row>
    <row r="35" spans="1:2" x14ac:dyDescent="0.25">
      <c r="A35" s="23">
        <v>20</v>
      </c>
      <c r="B35" s="24" t="s">
        <v>32</v>
      </c>
    </row>
    <row r="36" spans="1:2" x14ac:dyDescent="0.25">
      <c r="A36" s="5">
        <v>20.100000000000001</v>
      </c>
      <c r="B36" s="24" t="s">
        <v>62</v>
      </c>
    </row>
    <row r="37" spans="1:2" x14ac:dyDescent="0.25">
      <c r="A37" s="5">
        <v>30</v>
      </c>
      <c r="B37" s="24" t="s">
        <v>62</v>
      </c>
    </row>
    <row r="38" spans="1:2" x14ac:dyDescent="0.25">
      <c r="A38" s="5">
        <v>40</v>
      </c>
      <c r="B38" s="24" t="s">
        <v>62</v>
      </c>
    </row>
    <row r="39" spans="1:2" x14ac:dyDescent="0.25">
      <c r="A39" s="5">
        <v>40.1</v>
      </c>
      <c r="B39" s="24" t="s">
        <v>64</v>
      </c>
    </row>
    <row r="40" spans="1:2" x14ac:dyDescent="0.25">
      <c r="A40" s="5">
        <v>60</v>
      </c>
      <c r="B40" s="24" t="s">
        <v>64</v>
      </c>
    </row>
  </sheetData>
  <mergeCells count="19">
    <mergeCell ref="F15:F17"/>
    <mergeCell ref="I15:I16"/>
    <mergeCell ref="J15:J16"/>
    <mergeCell ref="A18:B18"/>
    <mergeCell ref="A19:B19"/>
    <mergeCell ref="F12:F14"/>
    <mergeCell ref="I12:I14"/>
    <mergeCell ref="J12:J14"/>
    <mergeCell ref="A2:B2"/>
    <mergeCell ref="A3:B3"/>
    <mergeCell ref="F6:J6"/>
    <mergeCell ref="F7:F8"/>
    <mergeCell ref="G7:G8"/>
    <mergeCell ref="H7:J7"/>
    <mergeCell ref="F9:F11"/>
    <mergeCell ref="A10:B10"/>
    <mergeCell ref="I10:I11"/>
    <mergeCell ref="J10:J11"/>
    <mergeCell ref="A11:B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6"/>
  <sheetViews>
    <sheetView showZeros="0" tabSelected="1" zoomScale="70" zoomScaleNormal="70" zoomScalePageLayoutView="50" workbookViewId="0">
      <selection activeCell="C9" sqref="C9:C10"/>
    </sheetView>
  </sheetViews>
  <sheetFormatPr baseColWidth="10" defaultColWidth="0" defaultRowHeight="15" zeroHeight="1" x14ac:dyDescent="0.2"/>
  <cols>
    <col min="1" max="1" width="11.42578125" style="26" customWidth="1"/>
    <col min="2" max="2" width="15" style="114" customWidth="1"/>
    <col min="3" max="3" width="24" style="26" customWidth="1"/>
    <col min="4" max="4" width="16.42578125" style="26" customWidth="1"/>
    <col min="5" max="5" width="23.28515625" style="26" customWidth="1"/>
    <col min="6" max="6" width="20.140625" style="26" customWidth="1"/>
    <col min="7" max="7" width="9.140625" style="43" customWidth="1"/>
    <col min="8" max="8" width="11.85546875" style="43" hidden="1" customWidth="1"/>
    <col min="9" max="9" width="14.5703125" style="43" customWidth="1"/>
    <col min="10" max="10" width="11.42578125" style="43" hidden="1" customWidth="1"/>
    <col min="11" max="11" width="17.7109375" style="43" hidden="1" customWidth="1"/>
    <col min="12" max="12" width="11.42578125" style="43" hidden="1" customWidth="1"/>
    <col min="13" max="13" width="11.85546875" style="43" bestFit="1" customWidth="1"/>
    <col min="14" max="14" width="11.42578125" style="26" customWidth="1"/>
    <col min="15" max="15" width="13.5703125" style="26" customWidth="1"/>
    <col min="16" max="16" width="12.5703125" style="26" customWidth="1"/>
    <col min="17" max="17" width="11.42578125" style="45" customWidth="1"/>
    <col min="18" max="18" width="26.85546875" style="26" customWidth="1"/>
    <col min="19" max="19" width="14" style="26" customWidth="1"/>
    <col min="20" max="20" width="19.7109375" style="26" customWidth="1"/>
    <col min="21" max="21" width="20" style="45" hidden="1" customWidth="1"/>
    <col min="22" max="22" width="11.42578125" style="45" hidden="1" customWidth="1"/>
    <col min="23" max="23" width="14.5703125" style="26" customWidth="1"/>
    <col min="24" max="24" width="15.28515625" style="26" customWidth="1"/>
    <col min="25" max="25" width="3.5703125" style="30" customWidth="1"/>
    <col min="26" max="26" width="0" style="26" hidden="1" customWidth="1"/>
    <col min="27" max="16384" width="11.42578125" style="26" hidden="1"/>
  </cols>
  <sheetData>
    <row r="1" spans="1:29" ht="12.75" customHeight="1" x14ac:dyDescent="0.2">
      <c r="A1" s="72"/>
      <c r="B1" s="73"/>
      <c r="C1" s="87" t="s">
        <v>0</v>
      </c>
      <c r="D1" s="88"/>
      <c r="E1" s="88"/>
      <c r="F1" s="89"/>
      <c r="G1" s="90" t="s">
        <v>88</v>
      </c>
      <c r="H1" s="91"/>
      <c r="I1" s="91"/>
      <c r="J1" s="91"/>
      <c r="K1" s="91"/>
      <c r="L1" s="91"/>
      <c r="M1" s="92"/>
      <c r="N1" s="78"/>
      <c r="O1" s="79"/>
      <c r="P1" s="79"/>
      <c r="Q1" s="80"/>
      <c r="R1" s="87" t="s">
        <v>0</v>
      </c>
      <c r="S1" s="88"/>
      <c r="T1" s="89"/>
      <c r="U1" s="25"/>
      <c r="V1" s="25"/>
      <c r="W1" s="90" t="s">
        <v>88</v>
      </c>
      <c r="X1" s="91"/>
      <c r="Y1" s="91"/>
      <c r="Z1" s="91"/>
      <c r="AA1" s="91"/>
      <c r="AB1" s="91"/>
      <c r="AC1" s="92"/>
    </row>
    <row r="2" spans="1:29" ht="12.75" customHeight="1" x14ac:dyDescent="0.2">
      <c r="A2" s="74"/>
      <c r="B2" s="75"/>
      <c r="C2" s="87" t="s">
        <v>1</v>
      </c>
      <c r="D2" s="88"/>
      <c r="E2" s="88"/>
      <c r="F2" s="89"/>
      <c r="G2" s="93" t="s">
        <v>89</v>
      </c>
      <c r="H2" s="93"/>
      <c r="I2" s="93"/>
      <c r="J2" s="93"/>
      <c r="K2" s="93"/>
      <c r="L2" s="93"/>
      <c r="M2" s="93"/>
      <c r="N2" s="81"/>
      <c r="O2" s="82"/>
      <c r="P2" s="82"/>
      <c r="Q2" s="83"/>
      <c r="R2" s="87" t="s">
        <v>1</v>
      </c>
      <c r="S2" s="88"/>
      <c r="T2" s="89"/>
      <c r="U2" s="25"/>
      <c r="V2" s="25"/>
      <c r="W2" s="93" t="s">
        <v>89</v>
      </c>
      <c r="X2" s="93"/>
      <c r="Y2" s="93"/>
      <c r="Z2" s="93"/>
      <c r="AA2" s="93"/>
      <c r="AB2" s="93"/>
      <c r="AC2" s="93"/>
    </row>
    <row r="3" spans="1:29" ht="12.75" customHeight="1" x14ac:dyDescent="0.2">
      <c r="A3" s="74"/>
      <c r="B3" s="75"/>
      <c r="C3" s="78" t="s">
        <v>109</v>
      </c>
      <c r="D3" s="79"/>
      <c r="E3" s="79"/>
      <c r="F3" s="80"/>
      <c r="G3" s="93" t="s">
        <v>90</v>
      </c>
      <c r="H3" s="93"/>
      <c r="I3" s="93"/>
      <c r="J3" s="93"/>
      <c r="K3" s="93"/>
      <c r="L3" s="93"/>
      <c r="M3" s="93"/>
      <c r="N3" s="81"/>
      <c r="O3" s="82"/>
      <c r="P3" s="82"/>
      <c r="Q3" s="83"/>
      <c r="R3" s="78" t="s">
        <v>109</v>
      </c>
      <c r="S3" s="79"/>
      <c r="T3" s="80"/>
      <c r="U3" s="25"/>
      <c r="V3" s="25"/>
      <c r="W3" s="93" t="s">
        <v>90</v>
      </c>
      <c r="X3" s="93"/>
      <c r="Y3" s="93"/>
      <c r="Z3" s="93"/>
      <c r="AA3" s="93"/>
      <c r="AB3" s="93"/>
      <c r="AC3" s="93"/>
    </row>
    <row r="4" spans="1:29" ht="12.75" customHeight="1" x14ac:dyDescent="0.2">
      <c r="A4" s="76"/>
      <c r="B4" s="77"/>
      <c r="C4" s="84"/>
      <c r="D4" s="85"/>
      <c r="E4" s="85"/>
      <c r="F4" s="86"/>
      <c r="G4" s="93" t="s">
        <v>91</v>
      </c>
      <c r="H4" s="93"/>
      <c r="I4" s="93"/>
      <c r="J4" s="93"/>
      <c r="K4" s="93"/>
      <c r="L4" s="93"/>
      <c r="M4" s="93"/>
      <c r="N4" s="84"/>
      <c r="O4" s="85"/>
      <c r="P4" s="85"/>
      <c r="Q4" s="86"/>
      <c r="R4" s="84"/>
      <c r="S4" s="85"/>
      <c r="T4" s="86"/>
      <c r="U4" s="27"/>
      <c r="V4" s="27"/>
      <c r="W4" s="93" t="s">
        <v>91</v>
      </c>
      <c r="X4" s="93"/>
      <c r="Y4" s="93"/>
      <c r="Z4" s="93"/>
      <c r="AA4" s="93"/>
      <c r="AB4" s="93"/>
      <c r="AC4" s="93"/>
    </row>
    <row r="5" spans="1:29" x14ac:dyDescent="0.2">
      <c r="A5" s="71" t="s">
        <v>2</v>
      </c>
      <c r="B5" s="71"/>
      <c r="C5" s="70" t="s">
        <v>72</v>
      </c>
      <c r="D5" s="70"/>
      <c r="E5" s="28" t="s">
        <v>3</v>
      </c>
      <c r="F5" s="70"/>
      <c r="G5" s="70"/>
      <c r="H5" s="70"/>
      <c r="I5" s="70"/>
      <c r="J5" s="70"/>
      <c r="K5" s="70"/>
      <c r="L5" s="70"/>
      <c r="M5" s="70"/>
      <c r="N5" s="71" t="s">
        <v>4</v>
      </c>
      <c r="O5" s="71"/>
      <c r="P5" s="71"/>
      <c r="Q5" s="71"/>
      <c r="R5" s="70" t="s">
        <v>73</v>
      </c>
      <c r="S5" s="70"/>
      <c r="T5" s="71" t="s">
        <v>3</v>
      </c>
      <c r="U5" s="71"/>
      <c r="V5" s="71"/>
      <c r="W5" s="71"/>
      <c r="X5" s="29"/>
    </row>
    <row r="6" spans="1:29" ht="15.75" x14ac:dyDescent="0.2">
      <c r="A6" s="94" t="s">
        <v>77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  <c r="N6" s="94" t="s">
        <v>76</v>
      </c>
      <c r="O6" s="95"/>
      <c r="P6" s="95"/>
      <c r="Q6" s="95"/>
      <c r="R6" s="95"/>
      <c r="S6" s="95"/>
      <c r="T6" s="95"/>
      <c r="U6" s="95"/>
      <c r="V6" s="95"/>
      <c r="W6" s="95"/>
      <c r="X6" s="96"/>
    </row>
    <row r="7" spans="1:29" ht="45" customHeight="1" x14ac:dyDescent="0.2">
      <c r="A7" s="115" t="s">
        <v>5</v>
      </c>
      <c r="B7" s="115" t="s">
        <v>6</v>
      </c>
      <c r="C7" s="115" t="s">
        <v>7</v>
      </c>
      <c r="D7" s="115" t="s">
        <v>8</v>
      </c>
      <c r="E7" s="115" t="s">
        <v>9</v>
      </c>
      <c r="F7" s="115" t="s">
        <v>10</v>
      </c>
      <c r="G7" s="115" t="s">
        <v>11</v>
      </c>
      <c r="H7" s="115"/>
      <c r="I7" s="115"/>
      <c r="J7" s="115"/>
      <c r="K7" s="115"/>
      <c r="L7" s="115"/>
      <c r="M7" s="115"/>
      <c r="N7" s="115" t="s">
        <v>5</v>
      </c>
      <c r="O7" s="115" t="s">
        <v>12</v>
      </c>
      <c r="P7" s="115" t="s">
        <v>13</v>
      </c>
      <c r="Q7" s="115" t="s">
        <v>14</v>
      </c>
      <c r="R7" s="115" t="s">
        <v>15</v>
      </c>
      <c r="S7" s="115" t="s">
        <v>16</v>
      </c>
      <c r="T7" s="115" t="s">
        <v>17</v>
      </c>
      <c r="U7" s="115" t="s">
        <v>18</v>
      </c>
      <c r="V7" s="115"/>
      <c r="W7" s="115"/>
      <c r="X7" s="115" t="s">
        <v>19</v>
      </c>
      <c r="Z7" s="30"/>
    </row>
    <row r="8" spans="1:29" ht="37.5" customHeight="1" x14ac:dyDescent="0.2">
      <c r="A8" s="115"/>
      <c r="B8" s="115"/>
      <c r="C8" s="115"/>
      <c r="D8" s="115"/>
      <c r="E8" s="115"/>
      <c r="F8" s="115"/>
      <c r="G8" s="116" t="s">
        <v>20</v>
      </c>
      <c r="H8" s="116" t="s">
        <v>21</v>
      </c>
      <c r="I8" s="116" t="s">
        <v>22</v>
      </c>
      <c r="J8" s="116" t="s">
        <v>21</v>
      </c>
      <c r="K8" s="116" t="s">
        <v>23</v>
      </c>
      <c r="L8" s="116"/>
      <c r="M8" s="116" t="s">
        <v>24</v>
      </c>
      <c r="N8" s="115"/>
      <c r="O8" s="115"/>
      <c r="P8" s="115"/>
      <c r="Q8" s="115"/>
      <c r="R8" s="115"/>
      <c r="S8" s="115"/>
      <c r="T8" s="115"/>
      <c r="U8" s="116"/>
      <c r="V8" s="116"/>
      <c r="W8" s="116" t="s">
        <v>24</v>
      </c>
      <c r="X8" s="115"/>
    </row>
    <row r="9" spans="1:29" ht="60.75" customHeight="1" x14ac:dyDescent="0.2">
      <c r="A9" s="70">
        <v>1</v>
      </c>
      <c r="B9" s="111" t="s">
        <v>92</v>
      </c>
      <c r="C9" s="100" t="s">
        <v>93</v>
      </c>
      <c r="D9" s="70" t="s">
        <v>46</v>
      </c>
      <c r="E9" s="31" t="s">
        <v>94</v>
      </c>
      <c r="F9" s="32" t="s">
        <v>95</v>
      </c>
      <c r="G9" s="33" t="s">
        <v>30</v>
      </c>
      <c r="H9" s="33">
        <f>+VLOOKUP(G9,'[1]Tabla de valoración'!A4:B7,2,0)</f>
        <v>2</v>
      </c>
      <c r="I9" s="33" t="s">
        <v>26</v>
      </c>
      <c r="J9" s="33">
        <f>+VLOOKUP('Mapa de riesgos C.I. contable'!I9,'[1]Tabla de valoración'!$A$12:$B$15,2,0)</f>
        <v>20</v>
      </c>
      <c r="K9" s="33">
        <f>H9*J9</f>
        <v>40</v>
      </c>
      <c r="L9" s="103">
        <f>+AVERAGE(K9:K10)</f>
        <v>40</v>
      </c>
      <c r="M9" s="103" t="str">
        <f>+IF(L9&lt;=5,"Aceptable",IF(AND(L9&gt;5,L9&lt;=10),"Tolerable",IF(AND(L9&gt;10,L9&lt;=30),"Moderado",IF(AND(L9&gt;30,L9&lt;=40),"Importante","Inaceptable"))))</f>
        <v>Importante</v>
      </c>
      <c r="N9" s="102"/>
      <c r="O9" s="70" t="s">
        <v>27</v>
      </c>
      <c r="P9" s="70" t="s">
        <v>27</v>
      </c>
      <c r="Q9" s="107">
        <v>0.75</v>
      </c>
      <c r="R9" s="108" t="s">
        <v>96</v>
      </c>
      <c r="S9" s="70" t="s">
        <v>97</v>
      </c>
      <c r="T9" s="99" t="s">
        <v>98</v>
      </c>
      <c r="U9" s="70">
        <f>+K9-(K9*Q9)</f>
        <v>10</v>
      </c>
      <c r="V9" s="109">
        <f>+AVERAGE(U9)</f>
        <v>10</v>
      </c>
      <c r="W9" s="70" t="str">
        <f>+IF(V9&lt;=5,"Aceptable",IF(AND(V9&gt;5,V9&lt;=10),"Tolerable",IF(AND(V9&gt;10,V9&lt;=30),"Moderado",IF(AND(V9&gt;30,V9&lt;=40),"Importante","Inaceptable"))))</f>
        <v>Tolerable</v>
      </c>
      <c r="X9" s="105" t="s">
        <v>35</v>
      </c>
    </row>
    <row r="10" spans="1:29" ht="63" customHeight="1" x14ac:dyDescent="0.2">
      <c r="A10" s="70"/>
      <c r="B10" s="111"/>
      <c r="C10" s="101"/>
      <c r="D10" s="70"/>
      <c r="E10" s="31" t="s">
        <v>74</v>
      </c>
      <c r="F10" s="32" t="s">
        <v>68</v>
      </c>
      <c r="G10" s="33" t="s">
        <v>30</v>
      </c>
      <c r="H10" s="33">
        <f>+VLOOKUP(G10,'[1]Tabla de valoración'!$A$4:$B$7,2,0)</f>
        <v>2</v>
      </c>
      <c r="I10" s="33" t="s">
        <v>26</v>
      </c>
      <c r="J10" s="33">
        <f>+VLOOKUP('Mapa de riesgos C.I. contable'!I10,'[1]Tabla de valoración'!$A$12:$B$15,2,0)</f>
        <v>20</v>
      </c>
      <c r="K10" s="33">
        <f>+H10*J10</f>
        <v>40</v>
      </c>
      <c r="L10" s="104"/>
      <c r="M10" s="104"/>
      <c r="N10" s="102"/>
      <c r="O10" s="70"/>
      <c r="P10" s="70"/>
      <c r="Q10" s="107"/>
      <c r="R10" s="108"/>
      <c r="S10" s="70"/>
      <c r="T10" s="99"/>
      <c r="U10" s="70"/>
      <c r="V10" s="110"/>
      <c r="W10" s="70"/>
      <c r="X10" s="106"/>
    </row>
    <row r="11" spans="1:29" ht="63" customHeight="1" x14ac:dyDescent="0.2">
      <c r="A11" s="29">
        <v>2</v>
      </c>
      <c r="B11" s="112" t="s">
        <v>100</v>
      </c>
      <c r="C11" s="47" t="s">
        <v>101</v>
      </c>
      <c r="D11" s="29" t="s">
        <v>102</v>
      </c>
      <c r="E11" s="31" t="s">
        <v>103</v>
      </c>
      <c r="F11" s="32" t="s">
        <v>104</v>
      </c>
      <c r="G11" s="33" t="s">
        <v>25</v>
      </c>
      <c r="H11" s="33"/>
      <c r="I11" s="33" t="s">
        <v>31</v>
      </c>
      <c r="J11" s="33"/>
      <c r="K11" s="33"/>
      <c r="L11" s="48"/>
      <c r="M11" s="48" t="s">
        <v>105</v>
      </c>
      <c r="N11" s="49"/>
      <c r="O11" s="29" t="s">
        <v>27</v>
      </c>
      <c r="P11" s="29" t="s">
        <v>27</v>
      </c>
      <c r="Q11" s="36">
        <v>0.75</v>
      </c>
      <c r="R11" s="31" t="s">
        <v>106</v>
      </c>
      <c r="S11" s="29" t="s">
        <v>107</v>
      </c>
      <c r="T11" s="35" t="s">
        <v>98</v>
      </c>
      <c r="U11" s="29"/>
      <c r="V11" s="50"/>
      <c r="W11" s="29" t="s">
        <v>108</v>
      </c>
      <c r="X11" s="51" t="s">
        <v>35</v>
      </c>
    </row>
    <row r="12" spans="1:29" ht="135" customHeight="1" x14ac:dyDescent="0.2">
      <c r="A12" s="34">
        <v>3</v>
      </c>
      <c r="B12" s="112" t="s">
        <v>78</v>
      </c>
      <c r="C12" s="31" t="s">
        <v>99</v>
      </c>
      <c r="D12" s="35" t="s">
        <v>41</v>
      </c>
      <c r="E12" s="31" t="s">
        <v>75</v>
      </c>
      <c r="F12" s="31" t="s">
        <v>69</v>
      </c>
      <c r="G12" s="33" t="s">
        <v>30</v>
      </c>
      <c r="H12" s="33">
        <f>+VLOOKUP(G12,'[1]Tabla de valoración'!$A$4:$B$7,2,0)</f>
        <v>2</v>
      </c>
      <c r="I12" s="33" t="s">
        <v>32</v>
      </c>
      <c r="J12" s="33">
        <f>+VLOOKUP('Mapa de riesgos C.I. contable'!I12,'[1]Tabla de valoración'!$A$12:$B$15,2,0)</f>
        <v>10</v>
      </c>
      <c r="K12" s="33">
        <f>+H12*J12</f>
        <v>20</v>
      </c>
      <c r="L12" s="33">
        <f>+AVERAGE(K12)</f>
        <v>20</v>
      </c>
      <c r="M12" s="33" t="str">
        <f>+IF(L12&lt;=5,"Aceptable",IF(AND(L12&gt;5,L12&lt;=10),"Tolerable",IF(AND(L12&gt;10,L12&lt;=30),"Moderado",IF(AND(L12&gt;30,L12&lt;=40),"Importante","Inaceptable"))))</f>
        <v>Moderado</v>
      </c>
      <c r="N12" s="34"/>
      <c r="O12" s="29" t="s">
        <v>27</v>
      </c>
      <c r="P12" s="29" t="s">
        <v>27</v>
      </c>
      <c r="Q12" s="36">
        <v>0.75</v>
      </c>
      <c r="R12" s="31" t="s">
        <v>70</v>
      </c>
      <c r="S12" s="29" t="s">
        <v>71</v>
      </c>
      <c r="T12" s="35" t="s">
        <v>98</v>
      </c>
      <c r="U12" s="29">
        <f t="shared" ref="U12:U13" si="0">+K12-(K12*Q12)</f>
        <v>5</v>
      </c>
      <c r="V12" s="29">
        <f>+AVERAGE(U12)</f>
        <v>5</v>
      </c>
      <c r="W12" s="29" t="str">
        <f>+IF(U12&lt;=5,"Aceptable",IF(AND(U12&gt;5,U12&lt;=10),"Tolerable",IF(AND(U12&gt;10,U12&lt;=30),"Moderado",IF(AND(U12&gt;30,U12&lt;=40),"Importante","Inaceptable"))))</f>
        <v>Aceptable</v>
      </c>
      <c r="X12" s="35" t="s">
        <v>36</v>
      </c>
    </row>
    <row r="13" spans="1:29" ht="186.75" customHeight="1" x14ac:dyDescent="0.2">
      <c r="A13" s="34">
        <v>4</v>
      </c>
      <c r="B13" s="112" t="s">
        <v>79</v>
      </c>
      <c r="C13" s="31" t="s">
        <v>80</v>
      </c>
      <c r="D13" s="35" t="s">
        <v>41</v>
      </c>
      <c r="E13" s="31" t="s">
        <v>74</v>
      </c>
      <c r="F13" s="31" t="s">
        <v>68</v>
      </c>
      <c r="G13" s="33" t="s">
        <v>25</v>
      </c>
      <c r="H13" s="33">
        <f>+VLOOKUP(G13,'[1]Tabla de valoración'!$A$4:$B$7,2,0)</f>
        <v>1</v>
      </c>
      <c r="I13" s="33" t="s">
        <v>32</v>
      </c>
      <c r="J13" s="33">
        <f>+VLOOKUP('Mapa de riesgos C.I. contable'!I13,'[1]Tabla de valoración'!$A$12:$B$15,2,0)</f>
        <v>10</v>
      </c>
      <c r="K13" s="33">
        <f t="shared" ref="K13:K37" si="1">+H13*J13</f>
        <v>10</v>
      </c>
      <c r="L13" s="33">
        <f>+AVERAGE(K13)</f>
        <v>10</v>
      </c>
      <c r="M13" s="33" t="str">
        <f>+IF(L13&lt;=5,"Aceptable",IF(AND(L13&gt;5,L13&lt;=10),"Tolerable",IF(AND(L13&gt;10,L13&lt;=30),"Moderado",IF(AND(L13&gt;30,L13&lt;=40),"Importante","Inaceptable"))))</f>
        <v>Tolerable</v>
      </c>
      <c r="N13" s="34"/>
      <c r="O13" s="29" t="s">
        <v>27</v>
      </c>
      <c r="P13" s="29" t="s">
        <v>27</v>
      </c>
      <c r="Q13" s="36">
        <v>0.75</v>
      </c>
      <c r="R13" s="31" t="s">
        <v>84</v>
      </c>
      <c r="S13" s="29" t="s">
        <v>71</v>
      </c>
      <c r="T13" s="35" t="s">
        <v>86</v>
      </c>
      <c r="U13" s="29">
        <f t="shared" si="0"/>
        <v>2.5</v>
      </c>
      <c r="V13" s="29">
        <f>+AVERAGE(U13)</f>
        <v>2.5</v>
      </c>
      <c r="W13" s="29" t="str">
        <f>+IF(V13&lt;=5,"Aceptable",IF(AND(V13&gt;5,V13&lt;=10),"Tolerable",IF(AND(V13&gt;10,V13&lt;=30),"Moderado",IF(AND(V13&gt;30,V13&lt;=40),"Importante","Inaceptable"))))</f>
        <v>Aceptable</v>
      </c>
      <c r="X13" s="29" t="s">
        <v>35</v>
      </c>
    </row>
    <row r="14" spans="1:29" ht="150" customHeight="1" x14ac:dyDescent="0.2">
      <c r="A14" s="34">
        <v>5</v>
      </c>
      <c r="B14" s="112" t="s">
        <v>81</v>
      </c>
      <c r="C14" s="31" t="s">
        <v>82</v>
      </c>
      <c r="D14" s="35" t="s">
        <v>41</v>
      </c>
      <c r="E14" s="31" t="s">
        <v>74</v>
      </c>
      <c r="F14" s="31" t="s">
        <v>68</v>
      </c>
      <c r="G14" s="33" t="s">
        <v>29</v>
      </c>
      <c r="H14" s="33"/>
      <c r="I14" s="33" t="s">
        <v>32</v>
      </c>
      <c r="J14" s="33"/>
      <c r="K14" s="33"/>
      <c r="L14" s="33"/>
      <c r="M14" s="33" t="s">
        <v>32</v>
      </c>
      <c r="N14" s="34"/>
      <c r="O14" s="29" t="s">
        <v>27</v>
      </c>
      <c r="P14" s="29" t="s">
        <v>83</v>
      </c>
      <c r="Q14" s="36">
        <v>0.75</v>
      </c>
      <c r="R14" s="31" t="s">
        <v>85</v>
      </c>
      <c r="S14" s="29" t="s">
        <v>71</v>
      </c>
      <c r="T14" s="35" t="s">
        <v>87</v>
      </c>
      <c r="U14" s="29"/>
      <c r="V14" s="29"/>
      <c r="W14" s="29" t="s">
        <v>54</v>
      </c>
      <c r="X14" s="29" t="s">
        <v>36</v>
      </c>
    </row>
    <row r="15" spans="1:29" ht="150" customHeight="1" x14ac:dyDescent="0.2">
      <c r="A15" s="37"/>
      <c r="B15" s="113"/>
      <c r="C15" s="39"/>
      <c r="D15" s="38"/>
      <c r="E15" s="39"/>
      <c r="F15" s="39"/>
      <c r="G15" s="40"/>
      <c r="H15" s="40"/>
      <c r="I15" s="40"/>
      <c r="J15" s="40"/>
      <c r="K15" s="40"/>
      <c r="L15" s="40"/>
      <c r="M15" s="40"/>
      <c r="N15" s="37"/>
      <c r="O15" s="41"/>
      <c r="P15" s="41"/>
      <c r="Q15" s="42"/>
      <c r="R15" s="39"/>
      <c r="S15" s="41"/>
      <c r="T15" s="38"/>
      <c r="U15" s="41"/>
      <c r="V15" s="41"/>
      <c r="W15" s="41"/>
      <c r="X15" s="41"/>
    </row>
    <row r="16" spans="1:29" x14ac:dyDescent="0.2">
      <c r="H16" s="43" t="str">
        <f>IFERROR(VLOOKUP(G16,'[1]Tabla de valoración'!$A$4:$B$7,2,0),"")</f>
        <v/>
      </c>
      <c r="Q16" s="44"/>
    </row>
    <row r="17" spans="8:24" hidden="1" x14ac:dyDescent="0.2">
      <c r="H17" s="43" t="str">
        <f>IFERROR(VLOOKUP(G17,'[1]Tabla de valoración'!$A$4:$B$7,2,0),"")</f>
        <v/>
      </c>
      <c r="J17" s="43" t="e">
        <f>+VLOOKUP('Mapa de riesgos C.I. contable'!I17,'[1]Tabla de valoración'!$A$12:$B$15,2,0)</f>
        <v>#N/A</v>
      </c>
      <c r="K17" s="43" t="e">
        <f t="shared" si="1"/>
        <v>#VALUE!</v>
      </c>
      <c r="Q17" s="44"/>
      <c r="U17" s="45" t="str">
        <f>IFERROR(K17-(K17*Q17),"")</f>
        <v/>
      </c>
      <c r="X17" s="46"/>
    </row>
    <row r="18" spans="8:24" hidden="1" x14ac:dyDescent="0.2">
      <c r="H18" s="43" t="e">
        <f>+VLOOKUP(G18,'[1]Tabla de valoración'!$A$4:$B$7,2,0)</f>
        <v>#N/A</v>
      </c>
      <c r="J18" s="43" t="e">
        <f>+VLOOKUP('Mapa de riesgos C.I. contable'!I18,'[1]Tabla de valoración'!$A$12:$B$15,2,0)</f>
        <v>#N/A</v>
      </c>
      <c r="K18" s="43" t="e">
        <f t="shared" si="1"/>
        <v>#N/A</v>
      </c>
      <c r="Q18" s="44"/>
      <c r="U18" s="45" t="str">
        <f t="shared" ref="U18:U37" si="2">IFERROR(K18-(K18*Q18),"")</f>
        <v/>
      </c>
      <c r="X18" s="46"/>
    </row>
    <row r="19" spans="8:24" hidden="1" x14ac:dyDescent="0.2">
      <c r="H19" s="43" t="e">
        <f>+VLOOKUP(G19,'[1]Tabla de valoración'!$A$4:$B$7,2,0)</f>
        <v>#N/A</v>
      </c>
      <c r="J19" s="43" t="e">
        <f>+VLOOKUP('Mapa de riesgos C.I. contable'!I19,'[1]Tabla de valoración'!$A$12:$B$15,2,0)</f>
        <v>#N/A</v>
      </c>
      <c r="K19" s="43" t="e">
        <f t="shared" si="1"/>
        <v>#N/A</v>
      </c>
      <c r="Q19" s="44"/>
      <c r="U19" s="45" t="str">
        <f t="shared" si="2"/>
        <v/>
      </c>
    </row>
    <row r="20" spans="8:24" hidden="1" x14ac:dyDescent="0.2">
      <c r="H20" s="43" t="e">
        <f>+VLOOKUP(G20,'[1]Tabla de valoración'!$A$4:$B$7,2,0)</f>
        <v>#N/A</v>
      </c>
      <c r="J20" s="43" t="e">
        <f>+VLOOKUP('Mapa de riesgos C.I. contable'!I20,'[1]Tabla de valoración'!$A$12:$B$15,2,0)</f>
        <v>#N/A</v>
      </c>
      <c r="K20" s="43" t="e">
        <f t="shared" si="1"/>
        <v>#N/A</v>
      </c>
      <c r="Q20" s="44"/>
      <c r="U20" s="45" t="str">
        <f t="shared" si="2"/>
        <v/>
      </c>
    </row>
    <row r="21" spans="8:24" hidden="1" x14ac:dyDescent="0.2">
      <c r="H21" s="43" t="e">
        <f>+VLOOKUP(G21,'[1]Tabla de valoración'!$A$4:$B$7,2,0)</f>
        <v>#N/A</v>
      </c>
      <c r="J21" s="43" t="e">
        <f>+VLOOKUP('Mapa de riesgos C.I. contable'!I21,'[1]Tabla de valoración'!$A$12:$B$15,2,0)</f>
        <v>#N/A</v>
      </c>
      <c r="K21" s="43" t="e">
        <f t="shared" si="1"/>
        <v>#N/A</v>
      </c>
      <c r="Q21" s="44"/>
      <c r="U21" s="45" t="str">
        <f t="shared" si="2"/>
        <v/>
      </c>
    </row>
    <row r="22" spans="8:24" hidden="1" x14ac:dyDescent="0.2">
      <c r="H22" s="43" t="e">
        <f>+VLOOKUP(G22,'[1]Tabla de valoración'!$A$4:$B$7,2,0)</f>
        <v>#N/A</v>
      </c>
      <c r="J22" s="43" t="e">
        <f>+VLOOKUP('Mapa de riesgos C.I. contable'!I22,'[1]Tabla de valoración'!$A$12:$B$15,2,0)</f>
        <v>#N/A</v>
      </c>
      <c r="K22" s="43" t="e">
        <f t="shared" si="1"/>
        <v>#N/A</v>
      </c>
      <c r="Q22" s="44"/>
      <c r="U22" s="45" t="str">
        <f t="shared" si="2"/>
        <v/>
      </c>
    </row>
    <row r="23" spans="8:24" hidden="1" x14ac:dyDescent="0.2">
      <c r="H23" s="43" t="e">
        <f>+VLOOKUP(G23,'[1]Tabla de valoración'!$A$4:$B$7,2,0)</f>
        <v>#N/A</v>
      </c>
      <c r="J23" s="43" t="e">
        <f>+VLOOKUP('Mapa de riesgos C.I. contable'!I23,'[1]Tabla de valoración'!$A$12:$B$15,2,0)</f>
        <v>#N/A</v>
      </c>
      <c r="K23" s="43" t="e">
        <f t="shared" si="1"/>
        <v>#N/A</v>
      </c>
      <c r="Q23" s="44"/>
      <c r="U23" s="45" t="str">
        <f t="shared" si="2"/>
        <v/>
      </c>
    </row>
    <row r="24" spans="8:24" hidden="1" x14ac:dyDescent="0.2">
      <c r="H24" s="43" t="e">
        <f>+VLOOKUP(G24,'[1]Tabla de valoración'!$A$4:$B$7,2,0)</f>
        <v>#N/A</v>
      </c>
      <c r="J24" s="43" t="e">
        <f>+VLOOKUP('Mapa de riesgos C.I. contable'!I24,'[1]Tabla de valoración'!$A$12:$B$15,2,0)</f>
        <v>#N/A</v>
      </c>
      <c r="K24" s="43" t="e">
        <f t="shared" si="1"/>
        <v>#N/A</v>
      </c>
      <c r="U24" s="45" t="str">
        <f t="shared" si="2"/>
        <v/>
      </c>
    </row>
    <row r="25" spans="8:24" hidden="1" x14ac:dyDescent="0.2">
      <c r="H25" s="43" t="e">
        <f>+VLOOKUP(G25,'[1]Tabla de valoración'!$A$4:$B$7,2,0)</f>
        <v>#N/A</v>
      </c>
      <c r="J25" s="43" t="e">
        <f>+VLOOKUP('Mapa de riesgos C.I. contable'!I25,'[1]Tabla de valoración'!$A$12:$B$15,2,0)</f>
        <v>#N/A</v>
      </c>
      <c r="K25" s="43" t="e">
        <f t="shared" si="1"/>
        <v>#N/A</v>
      </c>
      <c r="U25" s="45" t="str">
        <f t="shared" si="2"/>
        <v/>
      </c>
    </row>
    <row r="26" spans="8:24" hidden="1" x14ac:dyDescent="0.2">
      <c r="H26" s="43" t="e">
        <f>+VLOOKUP(G26,'[1]Tabla de valoración'!$A$4:$B$7,2,0)</f>
        <v>#N/A</v>
      </c>
      <c r="J26" s="43" t="e">
        <f>+VLOOKUP('Mapa de riesgos C.I. contable'!I26,'[1]Tabla de valoración'!$A$12:$B$15,2,0)</f>
        <v>#N/A</v>
      </c>
      <c r="K26" s="43" t="e">
        <f t="shared" si="1"/>
        <v>#N/A</v>
      </c>
      <c r="U26" s="45" t="str">
        <f t="shared" si="2"/>
        <v/>
      </c>
    </row>
    <row r="27" spans="8:24" hidden="1" x14ac:dyDescent="0.2">
      <c r="H27" s="43" t="e">
        <f>+VLOOKUP(G27,'[1]Tabla de valoración'!$A$4:$B$7,2,0)</f>
        <v>#N/A</v>
      </c>
      <c r="J27" s="43" t="e">
        <f>+VLOOKUP('Mapa de riesgos C.I. contable'!I27,'[1]Tabla de valoración'!$A$12:$B$15,2,0)</f>
        <v>#N/A</v>
      </c>
      <c r="K27" s="43" t="e">
        <f t="shared" si="1"/>
        <v>#N/A</v>
      </c>
      <c r="U27" s="45" t="str">
        <f t="shared" si="2"/>
        <v/>
      </c>
    </row>
    <row r="28" spans="8:24" hidden="1" x14ac:dyDescent="0.2">
      <c r="H28" s="43" t="e">
        <f>+VLOOKUP(G28,'[1]Tabla de valoración'!$A$4:$B$7,2,0)</f>
        <v>#N/A</v>
      </c>
      <c r="J28" s="43" t="e">
        <f>+VLOOKUP('Mapa de riesgos C.I. contable'!I28,'[1]Tabla de valoración'!$A$12:$B$15,2,0)</f>
        <v>#N/A</v>
      </c>
      <c r="K28" s="43" t="e">
        <f t="shared" si="1"/>
        <v>#N/A</v>
      </c>
      <c r="U28" s="45" t="str">
        <f t="shared" si="2"/>
        <v/>
      </c>
    </row>
    <row r="29" spans="8:24" hidden="1" x14ac:dyDescent="0.2">
      <c r="H29" s="43" t="e">
        <f>+VLOOKUP(G29,'[1]Tabla de valoración'!$A$4:$B$7,2,0)</f>
        <v>#N/A</v>
      </c>
      <c r="J29" s="43" t="e">
        <f>+VLOOKUP('Mapa de riesgos C.I. contable'!I29,'[1]Tabla de valoración'!$A$12:$B$15,2,0)</f>
        <v>#N/A</v>
      </c>
      <c r="K29" s="43" t="e">
        <f t="shared" si="1"/>
        <v>#N/A</v>
      </c>
      <c r="U29" s="45" t="str">
        <f t="shared" si="2"/>
        <v/>
      </c>
    </row>
    <row r="30" spans="8:24" hidden="1" x14ac:dyDescent="0.2">
      <c r="H30" s="43" t="e">
        <f>+VLOOKUP(G30,'[1]Tabla de valoración'!$A$4:$B$7,2,0)</f>
        <v>#N/A</v>
      </c>
      <c r="J30" s="43" t="e">
        <f>+VLOOKUP('Mapa de riesgos C.I. contable'!I30,'[1]Tabla de valoración'!$A$12:$B$15,2,0)</f>
        <v>#N/A</v>
      </c>
      <c r="K30" s="43" t="e">
        <f t="shared" si="1"/>
        <v>#N/A</v>
      </c>
      <c r="U30" s="45" t="str">
        <f t="shared" si="2"/>
        <v/>
      </c>
    </row>
    <row r="31" spans="8:24" hidden="1" x14ac:dyDescent="0.2">
      <c r="H31" s="43" t="e">
        <f>+VLOOKUP(G31,'[1]Tabla de valoración'!$A$4:$B$7,2,0)</f>
        <v>#N/A</v>
      </c>
      <c r="J31" s="43" t="e">
        <f>+VLOOKUP('Mapa de riesgos C.I. contable'!I31,'[1]Tabla de valoración'!$A$12:$B$15,2,0)</f>
        <v>#N/A</v>
      </c>
      <c r="K31" s="43" t="e">
        <f t="shared" si="1"/>
        <v>#N/A</v>
      </c>
      <c r="U31" s="45" t="str">
        <f>IFERROR(K31-(K31*Q31),"")</f>
        <v/>
      </c>
    </row>
    <row r="32" spans="8:24" hidden="1" x14ac:dyDescent="0.2">
      <c r="H32" s="43" t="e">
        <f>+VLOOKUP(G32,'[1]Tabla de valoración'!$A$4:$B$7,2,0)</f>
        <v>#N/A</v>
      </c>
      <c r="J32" s="43" t="e">
        <f>+VLOOKUP('Mapa de riesgos C.I. contable'!I32,'[1]Tabla de valoración'!$A$12:$B$15,2,0)</f>
        <v>#N/A</v>
      </c>
      <c r="K32" s="43" t="e">
        <f t="shared" si="1"/>
        <v>#N/A</v>
      </c>
      <c r="U32" s="45" t="str">
        <f t="shared" si="2"/>
        <v/>
      </c>
    </row>
    <row r="33" spans="4:24" hidden="1" x14ac:dyDescent="0.2">
      <c r="H33" s="43" t="e">
        <f>+VLOOKUP(G33,'[1]Tabla de valoración'!$A$4:$B$7,2,0)</f>
        <v>#N/A</v>
      </c>
      <c r="J33" s="43" t="e">
        <f>+VLOOKUP('Mapa de riesgos C.I. contable'!I33,'[1]Tabla de valoración'!$A$12:$B$15,2,0)</f>
        <v>#N/A</v>
      </c>
      <c r="K33" s="43" t="e">
        <f t="shared" si="1"/>
        <v>#N/A</v>
      </c>
      <c r="U33" s="45" t="str">
        <f t="shared" si="2"/>
        <v/>
      </c>
    </row>
    <row r="34" spans="4:24" hidden="1" x14ac:dyDescent="0.2">
      <c r="H34" s="43" t="e">
        <f>+VLOOKUP(G34,'[1]Tabla de valoración'!$A$4:$B$7,2,0)</f>
        <v>#N/A</v>
      </c>
      <c r="J34" s="43" t="e">
        <f>+VLOOKUP('Mapa de riesgos C.I. contable'!I34,'[1]Tabla de valoración'!$A$12:$B$15,2,0)</f>
        <v>#N/A</v>
      </c>
      <c r="K34" s="43" t="e">
        <f t="shared" si="1"/>
        <v>#N/A</v>
      </c>
      <c r="U34" s="45" t="str">
        <f t="shared" si="2"/>
        <v/>
      </c>
    </row>
    <row r="35" spans="4:24" hidden="1" x14ac:dyDescent="0.2">
      <c r="H35" s="43" t="e">
        <f>+VLOOKUP(G35,'[1]Tabla de valoración'!$A$4:$B$7,2,0)</f>
        <v>#N/A</v>
      </c>
      <c r="J35" s="43" t="e">
        <f>+VLOOKUP('Mapa de riesgos C.I. contable'!I35,'[1]Tabla de valoración'!$A$12:$B$15,2,0)</f>
        <v>#N/A</v>
      </c>
      <c r="K35" s="43" t="e">
        <f t="shared" si="1"/>
        <v>#N/A</v>
      </c>
      <c r="U35" s="45" t="str">
        <f t="shared" si="2"/>
        <v/>
      </c>
    </row>
    <row r="36" spans="4:24" hidden="1" x14ac:dyDescent="0.2">
      <c r="H36" s="43" t="e">
        <f>+VLOOKUP(G36,'[1]Tabla de valoración'!$A$4:$B$7,2,0)</f>
        <v>#N/A</v>
      </c>
      <c r="J36" s="43" t="e">
        <f>+VLOOKUP('Mapa de riesgos C.I. contable'!I36,'[1]Tabla de valoración'!$A$12:$B$15,2,0)</f>
        <v>#N/A</v>
      </c>
      <c r="K36" s="43" t="e">
        <f t="shared" si="1"/>
        <v>#N/A</v>
      </c>
      <c r="U36" s="45" t="str">
        <f t="shared" si="2"/>
        <v/>
      </c>
    </row>
    <row r="37" spans="4:24" hidden="1" x14ac:dyDescent="0.2">
      <c r="H37" s="43" t="e">
        <f>+VLOOKUP(G37,'[1]Tabla de valoración'!$A$4:$B$7,2,0)</f>
        <v>#N/A</v>
      </c>
      <c r="J37" s="43" t="e">
        <f>+VLOOKUP('Mapa de riesgos C.I. contable'!I37,'[1]Tabla de valoración'!$A$12:$B$15,2,0)</f>
        <v>#N/A</v>
      </c>
      <c r="K37" s="43" t="e">
        <f t="shared" si="1"/>
        <v>#N/A</v>
      </c>
      <c r="U37" s="45" t="str">
        <f t="shared" si="2"/>
        <v/>
      </c>
    </row>
    <row r="38" spans="4:24" hidden="1" x14ac:dyDescent="0.2">
      <c r="G38" s="43" t="s">
        <v>33</v>
      </c>
      <c r="I38" s="43" t="s">
        <v>34</v>
      </c>
      <c r="X38" s="26" t="s">
        <v>35</v>
      </c>
    </row>
    <row r="39" spans="4:24" hidden="1" x14ac:dyDescent="0.2">
      <c r="G39" s="43" t="s">
        <v>29</v>
      </c>
      <c r="I39" s="43" t="s">
        <v>31</v>
      </c>
      <c r="X39" s="26" t="s">
        <v>36</v>
      </c>
    </row>
    <row r="40" spans="4:24" hidden="1" x14ac:dyDescent="0.2">
      <c r="D40" s="26" t="s">
        <v>37</v>
      </c>
      <c r="G40" s="43" t="s">
        <v>30</v>
      </c>
      <c r="I40" s="43" t="s">
        <v>32</v>
      </c>
      <c r="X40" s="26" t="s">
        <v>38</v>
      </c>
    </row>
    <row r="41" spans="4:24" hidden="1" x14ac:dyDescent="0.2">
      <c r="D41" s="26" t="s">
        <v>39</v>
      </c>
      <c r="G41" s="43" t="s">
        <v>25</v>
      </c>
      <c r="I41" s="43" t="s">
        <v>26</v>
      </c>
      <c r="O41" s="26" t="s">
        <v>27</v>
      </c>
      <c r="P41" s="26" t="s">
        <v>27</v>
      </c>
      <c r="X41" s="26" t="s">
        <v>40</v>
      </c>
    </row>
    <row r="42" spans="4:24" hidden="1" x14ac:dyDescent="0.2">
      <c r="D42" s="26" t="s">
        <v>41</v>
      </c>
      <c r="O42" s="26" t="s">
        <v>28</v>
      </c>
      <c r="P42" s="26" t="s">
        <v>28</v>
      </c>
      <c r="X42" s="26" t="s">
        <v>42</v>
      </c>
    </row>
    <row r="43" spans="4:24" hidden="1" x14ac:dyDescent="0.2">
      <c r="D43" s="26" t="s">
        <v>43</v>
      </c>
    </row>
    <row r="44" spans="4:24" hidden="1" x14ac:dyDescent="0.2">
      <c r="D44" s="26" t="s">
        <v>44</v>
      </c>
    </row>
    <row r="45" spans="4:24" hidden="1" x14ac:dyDescent="0.2">
      <c r="D45" s="26" t="s">
        <v>45</v>
      </c>
    </row>
    <row r="46" spans="4:24" hidden="1" x14ac:dyDescent="0.2">
      <c r="D46" s="26" t="s">
        <v>46</v>
      </c>
    </row>
  </sheetData>
  <mergeCells count="57">
    <mergeCell ref="W1:AC1"/>
    <mergeCell ref="W2:AC2"/>
    <mergeCell ref="W3:AC3"/>
    <mergeCell ref="W4:AC4"/>
    <mergeCell ref="R1:T1"/>
    <mergeCell ref="R3:T4"/>
    <mergeCell ref="R2:T2"/>
    <mergeCell ref="W9:W10"/>
    <mergeCell ref="X9:X10"/>
    <mergeCell ref="P9:P10"/>
    <mergeCell ref="Q9:Q10"/>
    <mergeCell ref="R9:R10"/>
    <mergeCell ref="S9:S10"/>
    <mergeCell ref="T9:T10"/>
    <mergeCell ref="U9:U10"/>
    <mergeCell ref="V9:V10"/>
    <mergeCell ref="A9:A10"/>
    <mergeCell ref="Q7:Q8"/>
    <mergeCell ref="P7:P8"/>
    <mergeCell ref="O7:O8"/>
    <mergeCell ref="B9:B10"/>
    <mergeCell ref="C9:C10"/>
    <mergeCell ref="D9:D10"/>
    <mergeCell ref="N9:N10"/>
    <mergeCell ref="O9:O10"/>
    <mergeCell ref="G7:M7"/>
    <mergeCell ref="N7:N8"/>
    <mergeCell ref="L9:L10"/>
    <mergeCell ref="M9:M10"/>
    <mergeCell ref="N6:X6"/>
    <mergeCell ref="A6:M6"/>
    <mergeCell ref="R5:S5"/>
    <mergeCell ref="T5:W5"/>
    <mergeCell ref="X7:X8"/>
    <mergeCell ref="R7:R8"/>
    <mergeCell ref="S7:S8"/>
    <mergeCell ref="T7:T8"/>
    <mergeCell ref="U7:W7"/>
    <mergeCell ref="A7:A8"/>
    <mergeCell ref="B7:B8"/>
    <mergeCell ref="C7:C8"/>
    <mergeCell ref="D7:D8"/>
    <mergeCell ref="E7:E8"/>
    <mergeCell ref="F7:F8"/>
    <mergeCell ref="A5:B5"/>
    <mergeCell ref="C5:D5"/>
    <mergeCell ref="F5:M5"/>
    <mergeCell ref="N5:Q5"/>
    <mergeCell ref="A1:B4"/>
    <mergeCell ref="N1:Q4"/>
    <mergeCell ref="C1:F1"/>
    <mergeCell ref="C2:F2"/>
    <mergeCell ref="G1:M1"/>
    <mergeCell ref="G2:M2"/>
    <mergeCell ref="G3:M3"/>
    <mergeCell ref="C3:F4"/>
    <mergeCell ref="G4:M4"/>
  </mergeCells>
  <conditionalFormatting sqref="G9:H37">
    <cfRule type="containsText" dxfId="21" priority="20" operator="containsText" text="Baja">
      <formula>NOT(ISERROR(SEARCH("Baja",G9)))</formula>
    </cfRule>
    <cfRule type="containsText" dxfId="20" priority="21" operator="containsText" text="Media">
      <formula>NOT(ISERROR(SEARCH("Media",G9)))</formula>
    </cfRule>
  </conditionalFormatting>
  <conditionalFormatting sqref="G9:H38">
    <cfRule type="containsText" dxfId="19" priority="22" operator="containsText" text="Alta">
      <formula>NOT(ISERROR(SEARCH("Alta",G9)))</formula>
    </cfRule>
  </conditionalFormatting>
  <conditionalFormatting sqref="I9:I37">
    <cfRule type="containsText" dxfId="18" priority="14" operator="containsText" text="Catastrófico">
      <formula>NOT(ISERROR(SEARCH("Catastrófico",I9)))</formula>
    </cfRule>
    <cfRule type="containsText" dxfId="17" priority="15" operator="containsText" text="Moderado">
      <formula>NOT(ISERROR(SEARCH("Moderado",I9)))</formula>
    </cfRule>
    <cfRule type="containsText" dxfId="16" priority="16" operator="containsText" text="Leve">
      <formula>NOT(ISERROR(SEARCH("Leve",I9)))</formula>
    </cfRule>
  </conditionalFormatting>
  <conditionalFormatting sqref="I9:M37 W10:W22 W24:W32">
    <cfRule type="containsText" dxfId="15" priority="17" operator="containsText" text="Bajo">
      <formula>NOT(ISERROR(SEARCH("Bajo",I9)))</formula>
    </cfRule>
    <cfRule type="containsText" dxfId="14" priority="18" operator="containsText" text="Medio">
      <formula>NOT(ISERROR(SEARCH("Medio",I9)))</formula>
    </cfRule>
    <cfRule type="containsText" dxfId="13" priority="19" operator="containsText" text="Alto">
      <formula>NOT(ISERROR(SEARCH("Alto",I9)))</formula>
    </cfRule>
  </conditionalFormatting>
  <conditionalFormatting sqref="M9:M37">
    <cfRule type="containsText" dxfId="12" priority="7" operator="containsText" text="Moderado">
      <formula>NOT(ISERROR(SEARCH("Moderado",M9)))</formula>
    </cfRule>
    <cfRule type="containsText" dxfId="11" priority="8" operator="containsText" text="Importante">
      <formula>NOT(ISERROR(SEARCH("Importante",M9)))</formula>
    </cfRule>
    <cfRule type="containsText" dxfId="10" priority="9" operator="containsText" text="Inaceptable">
      <formula>NOT(ISERROR(SEARCH("Inaceptable",M9)))</formula>
    </cfRule>
    <cfRule type="containsText" dxfId="9" priority="10" operator="containsText" text="Importante">
      <formula>NOT(ISERROR(SEARCH("Importante",M9)))</formula>
    </cfRule>
    <cfRule type="containsText" dxfId="8" priority="11" operator="containsText" text="Moderada">
      <formula>NOT(ISERROR(SEARCH("Moderada",M9)))</formula>
    </cfRule>
    <cfRule type="containsText" dxfId="7" priority="12" operator="containsText" text="Tolerable">
      <formula>NOT(ISERROR(SEARCH("Tolerable",M9)))</formula>
    </cfRule>
    <cfRule type="containsText" dxfId="6" priority="13" operator="containsText" text="Aceptable">
      <formula>NOT(ISERROR(SEARCH("Aceptable",M9)))</formula>
    </cfRule>
  </conditionalFormatting>
  <conditionalFormatting sqref="W9:W31">
    <cfRule type="containsText" dxfId="5" priority="1" operator="containsText" text="Tolerable">
      <formula>NOT(ISERROR(SEARCH("Tolerable",W9)))</formula>
    </cfRule>
  </conditionalFormatting>
  <conditionalFormatting sqref="W9:W36">
    <cfRule type="containsText" dxfId="4" priority="2" operator="containsText" text="Inaceptable">
      <formula>NOT(ISERROR(SEARCH("Inaceptable",W9)))</formula>
    </cfRule>
    <cfRule type="containsText" dxfId="3" priority="3" operator="containsText" text="Importante">
      <formula>NOT(ISERROR(SEARCH("Importante",W9)))</formula>
    </cfRule>
    <cfRule type="containsText" dxfId="2" priority="4" operator="containsText" text="Moderado">
      <formula>NOT(ISERROR(SEARCH("Moderado",W9)))</formula>
    </cfRule>
    <cfRule type="containsText" dxfId="1" priority="5" operator="containsText" text="Torerable">
      <formula>NOT(ISERROR(SEARCH("Torerable",W9)))</formula>
    </cfRule>
    <cfRule type="containsText" dxfId="0" priority="6" operator="containsText" text="Aceptable">
      <formula>NOT(ISERROR(SEARCH("Aceptable",W9)))</formula>
    </cfRule>
  </conditionalFormatting>
  <dataValidations count="6">
    <dataValidation type="list" allowBlank="1" showInputMessage="1" showErrorMessage="1" sqref="P9 P12:P39">
      <formula1>$P$41:$P$42</formula1>
    </dataValidation>
    <dataValidation type="list" allowBlank="1" showInputMessage="1" showErrorMessage="1" sqref="O9 O12:O37">
      <formula1>$O$41:$O$42</formula1>
    </dataValidation>
    <dataValidation type="list" allowBlank="1" showInputMessage="1" showErrorMessage="1" sqref="X9:X18">
      <formula1>$X$38:$X$42</formula1>
    </dataValidation>
    <dataValidation type="list" allowBlank="1" showInputMessage="1" showErrorMessage="1" sqref="I9:I37">
      <formula1>$I$39:$I$41</formula1>
    </dataValidation>
    <dataValidation type="list" allowBlank="1" showInputMessage="1" showErrorMessage="1" sqref="G9:G37">
      <formula1>$G$39:$G$41</formula1>
    </dataValidation>
    <dataValidation type="list" allowBlank="1" showInputMessage="1" showErrorMessage="1" sqref="D9 D12:D25">
      <formula1>$D$40:$D$46</formula1>
    </dataValidation>
  </dataValidations>
  <hyperlinks>
    <hyperlink ref="I8" location="'Estructura de Riesgos FP'!F3" display="Impacto"/>
    <hyperlink ref="G8" location="'Estructura de Riesgos FP'!E3" display="Probabilidad"/>
  </hyperlinks>
  <pageMargins left="0.70866141732283472" right="0.31496062992125984" top="0.74803149606299213" bottom="0.74803149606299213" header="0.31496062992125984" footer="0.31496062992125984"/>
  <pageSetup paperSize="5" scale="80" orientation="landscape" horizontalDpi="4294967295" verticalDpi="4294967295" r:id="rId1"/>
  <colBreaks count="1" manualBreakCount="1">
    <brk id="1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valoración</vt:lpstr>
      <vt:lpstr>Mapa de riesgos C.I. contable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2020-02-18T15:24:10Z</cp:lastPrinted>
  <dcterms:created xsi:type="dcterms:W3CDTF">2018-10-18T13:49:10Z</dcterms:created>
  <dcterms:modified xsi:type="dcterms:W3CDTF">2024-01-27T00:29:11Z</dcterms:modified>
</cp:coreProperties>
</file>