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3BCB607-6F5A-4D09-A557-932EF1AC3BE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abla de valoración" sheetId="2" state="hidden" r:id="rId1"/>
    <sheet name="CARTERA" sheetId="15" r:id="rId2"/>
  </sheets>
  <externalReferences>
    <externalReference r:id="rId3"/>
    <externalReference r:id="rId4"/>
  </externalReferences>
  <definedNames>
    <definedName name="FUENTE">#REF!</definedName>
    <definedName name="Hoja_1_de_1">#REF!</definedName>
    <definedName name="hojka" comment="criterios">#REF!</definedName>
    <definedName name="listado" comment="criterios">#REF!</definedName>
    <definedName name="listado1" comment="criterios">#REF!</definedName>
    <definedName name="listadoGMP" comment="criterios">#REF!</definedName>
    <definedName name="MATRIZ_RAM">#REF!</definedName>
    <definedName name="mENSUAL">#REF!</definedName>
    <definedName name="VALORACION_RAM">#REF!</definedName>
    <definedName name="Valoracion_RAM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5" l="1"/>
  <c r="H13" i="15"/>
  <c r="J7" i="15"/>
  <c r="H28" i="15" l="1"/>
  <c r="J27" i="15"/>
  <c r="H27" i="15"/>
  <c r="J25" i="15"/>
  <c r="H25" i="15"/>
  <c r="J24" i="15"/>
  <c r="H24" i="15"/>
  <c r="J23" i="15"/>
  <c r="H23" i="15"/>
  <c r="J22" i="15"/>
  <c r="H22" i="15"/>
  <c r="H18" i="15"/>
  <c r="J16" i="15"/>
  <c r="H16" i="15"/>
  <c r="J15" i="15"/>
  <c r="H15" i="15"/>
  <c r="J13" i="15"/>
  <c r="K13" i="15" s="1"/>
  <c r="L11" i="15" s="1"/>
  <c r="M11" i="15" s="1"/>
  <c r="H11" i="15"/>
  <c r="J9" i="15"/>
  <c r="H9" i="15"/>
  <c r="J8" i="15"/>
  <c r="H8" i="15"/>
  <c r="H7" i="15"/>
  <c r="K7" i="15" s="1"/>
  <c r="K16" i="15" l="1"/>
  <c r="K25" i="15"/>
  <c r="L25" i="15" s="1"/>
  <c r="M25" i="15" s="1"/>
  <c r="K15" i="15"/>
  <c r="K9" i="15"/>
  <c r="K8" i="15"/>
  <c r="K23" i="15"/>
  <c r="K27" i="15"/>
  <c r="K18" i="15"/>
  <c r="K22" i="15"/>
  <c r="K24" i="15"/>
  <c r="K28" i="15"/>
  <c r="L27" i="15" s="1"/>
  <c r="M27" i="15" s="1"/>
  <c r="L7" i="15" l="1"/>
  <c r="M7" i="15" s="1"/>
  <c r="L23" i="15"/>
  <c r="M23" i="15" s="1"/>
  <c r="L15" i="15"/>
  <c r="M15" i="15" s="1"/>
  <c r="L18" i="15"/>
  <c r="N27" i="15" l="1"/>
  <c r="N25" i="15"/>
  <c r="N23" i="15"/>
  <c r="N18" i="15"/>
  <c r="U17" i="15"/>
  <c r="U16" i="15"/>
  <c r="N15" i="15"/>
  <c r="U11" i="15"/>
  <c r="N11" i="15"/>
  <c r="N7" i="15"/>
  <c r="U23" i="15" l="1"/>
  <c r="U22" i="15"/>
  <c r="U25" i="15"/>
  <c r="V25" i="15" s="1"/>
  <c r="W25" i="15" s="1"/>
  <c r="U27" i="15"/>
  <c r="V27" i="15" s="1"/>
  <c r="W27" i="15" s="1"/>
  <c r="U15" i="15"/>
  <c r="V15" i="15" s="1"/>
  <c r="U19" i="15"/>
  <c r="U7" i="15"/>
  <c r="V7" i="15" s="1"/>
  <c r="W7" i="15" s="1"/>
  <c r="U21" i="15" l="1"/>
  <c r="U24" i="15"/>
  <c r="V23" i="15" s="1"/>
  <c r="W23" i="15" s="1"/>
  <c r="U18" i="15"/>
  <c r="U13" i="15"/>
  <c r="V11" i="15" s="1"/>
  <c r="W11" i="15" s="1"/>
  <c r="V18" i="15" l="1"/>
  <c r="W18" i="15" s="1"/>
  <c r="H17" i="2" l="1"/>
  <c r="H16" i="2"/>
  <c r="H15" i="2"/>
  <c r="H14" i="2"/>
  <c r="H13" i="2"/>
  <c r="H12" i="2"/>
  <c r="H11" i="2"/>
  <c r="H10" i="2"/>
  <c r="H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5" authorId="0" shapeId="0" xr:uid="{7701475B-99C9-4006-AE32-9540F5FD37C8}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<sst xmlns="http://schemas.openxmlformats.org/spreadsheetml/2006/main" count="238" uniqueCount="127">
  <si>
    <t xml:space="preserve">Mapa de riesgo </t>
  </si>
  <si>
    <t xml:space="preserve">Hospital San Jerónimo de Montería </t>
  </si>
  <si>
    <t>Nombre del área / proceso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</si>
  <si>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</si>
  <si>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</si>
  <si>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</si>
  <si>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</si>
  <si>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</si>
  <si>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</si>
  <si>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</si>
  <si>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</si>
  <si>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Existe control?</t>
  </si>
  <si>
    <t>Descripción del control</t>
  </si>
  <si>
    <t>Frecuencia del control</t>
  </si>
  <si>
    <t xml:space="preserve">Responsable </t>
  </si>
  <si>
    <t>Riesgo Residual</t>
  </si>
  <si>
    <t>Tratamiento</t>
  </si>
  <si>
    <t xml:space="preserve">Nivel </t>
  </si>
  <si>
    <t>SI</t>
  </si>
  <si>
    <t>NO</t>
  </si>
  <si>
    <t>Riesgo de cumplimiento</t>
  </si>
  <si>
    <t xml:space="preserve">VALORACIÓN DE LA FRECUENCIA DE LOS RIESGOS </t>
  </si>
  <si>
    <t>Frecuencia- probailidad</t>
  </si>
  <si>
    <t xml:space="preserve">Calificación </t>
  </si>
  <si>
    <t>Valoración</t>
  </si>
  <si>
    <t>Baja</t>
  </si>
  <si>
    <t>Media</t>
  </si>
  <si>
    <t>Alta</t>
  </si>
  <si>
    <t>Leve</t>
  </si>
  <si>
    <t>Moderado</t>
  </si>
  <si>
    <t>Impact/ Gravedad</t>
  </si>
  <si>
    <t>Prob/ Frec</t>
  </si>
  <si>
    <t>Calificación</t>
  </si>
  <si>
    <t>Probabilidad</t>
  </si>
  <si>
    <t>VALORACIÓN DE IMPACTO DE LOS RIESGOS</t>
  </si>
  <si>
    <t>Gravedad- impacto</t>
  </si>
  <si>
    <t>Impacto</t>
  </si>
  <si>
    <t>Valor</t>
  </si>
  <si>
    <t>Valor Nivel</t>
  </si>
  <si>
    <t>Catastrófico</t>
  </si>
  <si>
    <t>NIVEL RIESGO INHERENTE</t>
  </si>
  <si>
    <t>Probabilidad * impacto</t>
  </si>
  <si>
    <t>Aceptable</t>
  </si>
  <si>
    <t>Tolerable</t>
  </si>
  <si>
    <t>Importante</t>
  </si>
  <si>
    <t>Inaceptable</t>
  </si>
  <si>
    <t>Inherente</t>
  </si>
  <si>
    <t>Menor o igual a 5</t>
  </si>
  <si>
    <t>Mayor o igual a 5 y menor o igual  a 10</t>
  </si>
  <si>
    <t>Mayor a 40</t>
  </si>
  <si>
    <t>Riesgo absoluto</t>
  </si>
  <si>
    <t>Evitar el riesgo</t>
  </si>
  <si>
    <t>Reducir el riesgo</t>
  </si>
  <si>
    <t>Compartir el riesgo</t>
  </si>
  <si>
    <t>Transferir el riesgo</t>
  </si>
  <si>
    <t>Asumir el riesgo</t>
  </si>
  <si>
    <t>Control documentado</t>
  </si>
  <si>
    <t>Valoración control</t>
  </si>
  <si>
    <t>Valoración riesgo inherente</t>
  </si>
  <si>
    <t>Mayor a 30 y menor o igual a 40</t>
  </si>
  <si>
    <t>Riesgo de tecnología</t>
  </si>
  <si>
    <t>Riesgo estratégico</t>
  </si>
  <si>
    <t>Riesgo de corrupción</t>
  </si>
  <si>
    <t>Riesgo financiero</t>
  </si>
  <si>
    <t>Riesgo operativo</t>
  </si>
  <si>
    <t>Permanente</t>
  </si>
  <si>
    <t>Mayor a 10 y menor o igual 30</t>
  </si>
  <si>
    <t>Riesgo de imagen</t>
  </si>
  <si>
    <t>Código: C.6.FOR.OO3</t>
  </si>
  <si>
    <t xml:space="preserve">Versión:01 </t>
  </si>
  <si>
    <t>Fecha: Diciembre de 2018</t>
  </si>
  <si>
    <t>Aprobado por: Gestión de la calidad</t>
  </si>
  <si>
    <t xml:space="preserve">Permanente
</t>
  </si>
  <si>
    <t>Cartera</t>
  </si>
  <si>
    <t>Insistir ante las EPS para que reporten la relación de pagos de forma inmediata.</t>
  </si>
  <si>
    <t>Posibles requerimientos o sanciones por parte de los entes de control, por la inexactitud de la información.</t>
  </si>
  <si>
    <t>Realizar cobros juridicos ( se cuenta con un abogado exclusivo para realizar esta labor)</t>
  </si>
  <si>
    <t>Falta de seguimiento y control sobre la información reportada por las ERP a la ESE</t>
  </si>
  <si>
    <t xml:space="preserve">
Diferencias con la información reportada por las ERP, en las diferentes circulares e informes de seguimiento y depuración de cartera</t>
  </si>
  <si>
    <t xml:space="preserve">Mensual
</t>
  </si>
  <si>
    <t xml:space="preserve">Realizar seguimiento al valor facturado Vs valor radicado, realizar informe para los comités mensuales de cartera </t>
  </si>
  <si>
    <t>Implementar la bitácora de recepción de glosas, realizar comparativo contra el registro de las glosas en el sistema dinámica Gerencial y los cruces de información entregados por las ERP, referente a las glosas notificadas y conciliadas</t>
  </si>
  <si>
    <t>Caratera y subproceso de glosas</t>
  </si>
  <si>
    <t>Elaborar formato institucional de respuestas a glosas y devoluciones, que deje la trazabilidad de las respuestas y notificaciones de las facturas glosadas por las ERP.</t>
  </si>
  <si>
    <t>Seguimiento a las capacitaciones del personal de apoyo al área de cartera, Personal de Planta y contratistas</t>
  </si>
  <si>
    <t xml:space="preserve">trimestral
</t>
  </si>
  <si>
    <t>Subdirección administrativa y área de cartera</t>
  </si>
  <si>
    <t>Indicadores de glosa inicial y glosa definitiva</t>
  </si>
  <si>
    <t xml:space="preserve">Calidad de la información financiera poco confiable </t>
  </si>
  <si>
    <t xml:space="preserve">Reportes de cartera por tercero; Mesas de trabjo  conciliación de cartera. Compromisos ante  la Supersalud </t>
  </si>
  <si>
    <t xml:space="preserve">Facturación, Cartera , Archivo-Subdircción Administrativa
</t>
  </si>
  <si>
    <t>Organización documental</t>
  </si>
  <si>
    <t>Cartera-Archivo-Subdirección Administrativa</t>
  </si>
  <si>
    <t>Vencimiento de los términos de respuestas de objeciones y devoluciones antiguas</t>
  </si>
  <si>
    <t xml:space="preserve"> Normatividad vigente del sector salud., para el logro de pago de las EPS Liquidadas. Fundamentado en el principio  de Responsabildad  Patrimonial del Estado. Art. 90 de la CPC
</t>
  </si>
  <si>
    <t>Vigencia 2023</t>
  </si>
  <si>
    <t>DENIS ACOSTA PIMIENTA</t>
  </si>
  <si>
    <t>Vigencia 2024</t>
  </si>
  <si>
    <t>XXXX</t>
  </si>
  <si>
    <t>Desactualización  de procesos y procedimientos de enfermerìa. s al personal asistencial sobre protocolos de enfermerìa establecidos en la E.S.E</t>
  </si>
  <si>
    <t xml:space="preserve">Realización de procedimientos de manera insegurara, que genera  mala práctica .
</t>
  </si>
  <si>
    <t>Retraso en la recuperación del paciente</t>
  </si>
  <si>
    <t xml:space="preserve">No reconocimiento institucional </t>
  </si>
  <si>
    <t>Sensibilizaciòn frente a trato humano: Implementando estrategias de humanizaciòn: (Capacitaciones, equipos de trabajo, plan de sensibilizaciòn).</t>
  </si>
  <si>
    <t xml:space="preserve">Ambiente laboral hostil, </t>
  </si>
  <si>
    <t>Deficiencia en la atención del calidad.</t>
  </si>
  <si>
    <t>Reporte de Eventos Adversos asociados a caida de pacientes, ùlcera por presiòn, flebitis y administraciòn de medicamentos que permita la generaciòn de acciones correctivas y/o preventivas para disminuir estos eventos..</t>
  </si>
  <si>
    <t>Aumento  de Eventos Adversos asociados a caida de pacientes, ùlcera por presiòn, flebitis y administraciòn de medicamentos que permita la generaciòn de acciones correctivas y/o preventivas para disminuir estos eventos..</t>
  </si>
  <si>
    <r>
      <t xml:space="preserve">Desarrollar reuniones </t>
    </r>
    <r>
      <rPr>
        <sz val="10"/>
        <color rgb="FFFF0000"/>
        <rFont val="Arial"/>
        <family val="2"/>
      </rPr>
      <t>CUATAS O SEMANAL; QUINCENAL,  MENSUA</t>
    </r>
    <r>
      <rPr>
        <sz val="10"/>
        <rFont val="Arial"/>
        <family val="2"/>
      </rPr>
      <t>Lde enfermerìa con el fin de facilitar la adherencia a lo concerniente a los procesos sobre hospital padrino</t>
    </r>
  </si>
  <si>
    <r>
      <t xml:space="preserve">Se derarrollaran reuniones </t>
    </r>
    <r>
      <rPr>
        <sz val="10"/>
        <color rgb="FFFF0000"/>
        <rFont val="Arial"/>
        <family val="2"/>
      </rPr>
      <t>#?</t>
    </r>
    <r>
      <rPr>
        <sz val="11"/>
        <color theme="1"/>
        <rFont val="Calibri"/>
        <family val="2"/>
        <scheme val="minor"/>
      </rPr>
      <t>cada vez que se requieran con todos los enfermeros de àreas para tratar temas relacionados con la adherencia a los procesos requeridos para brindar atenciòn oportuna, eficaz y con calidad en lo concerniente a hospital padrino, para garantizar seguridad a l binomio madre e hijo. Se realizarà seguimientos a los distintos procesos (Hospital Padrino) liderados por enfermerìa.</t>
    </r>
  </si>
  <si>
    <t>Comprometer a todo el personal asistencial (Enfermeros y Auxiliares de enfermerìa) sobre la importancia de realizar un adecuado registro de devoluciones de medicamentos e insumos en el sistema y  entrega oportuna al àrea de farmacia, utilizando el formato institucional adaptado para tal fin còmo evidencia de la realizaciòn de este proceso al 100% de los pacientes atendidos en la E.S.E.</t>
  </si>
  <si>
    <t>Se realizarà retroalimentaciòn constante al personal asistencial hasta lograr el 100% de adherencia a este proceso o actividad.</t>
  </si>
  <si>
    <t>Presentar Inspecciones mensuales sobre inventario de los carros de paro y kit de emergencia obstetrica de los diferentes servicios de la E.S.E (Medicamentos pròximos a vencer, faltantes y/o sobrantes) en acompañamiento con el àrea de farmacia.</t>
  </si>
  <si>
    <t>Lograr el cumplimiento de las inspecciones mensuales.</t>
  </si>
  <si>
    <t>Sensibilizaciòn MEDIR CANTDAD  frente a la finalizaciòn de medicamentos e insumos en los registros sistematizados por parte del personal asistencial (Enfermeras y Auxiliares de enfermerìa) de acuerdo a lo establecido por la instituciòn</t>
  </si>
  <si>
    <t>Recurencia en no aplicación del proceso institucional de  reportar el saldo final de  medicamento tecnologias e insumos hospitalarios</t>
  </si>
  <si>
    <t>Falta de compromiso y respónsabilidad  del personal inherente a proceo de administración de medicamento en las devulucioneds</t>
  </si>
  <si>
    <t>Desconociminto de de nuevaos métodos y técnicas &gt;procesos y procedimientos de enfermería , comunicación acertiva,  aplicación de medicamentos, curaciones de heridas.</t>
  </si>
  <si>
    <t>El 80% de las Auxiliares no se adhieren a los llamados en caso de solicitud de asistencia a una disponibilidad .</t>
  </si>
  <si>
    <t>Un mediano número de eventos adversos no son reportados, por  presunto temor  a consecuencias.</t>
  </si>
  <si>
    <t>Subregistro de los eventos adversos notificadas por el personal asistencial.  Falta control y seguimiento a las notificaciones de casos.</t>
  </si>
  <si>
    <t>Riesgo de pérdida de la información real .Mala imagen institucional .</t>
  </si>
  <si>
    <t>Afectación negativa de inventario de farmacia e insumos hospitalario. Incremento de la glosa por falta de r registros de medicamentos e insumos.</t>
  </si>
  <si>
    <t xml:space="preserve">Probabilidada de demora en la atención del paciente crítico por no contar con los recursos disponibles para el proceso de atención </t>
  </si>
  <si>
    <t>Probabilidad de no atención de los pacientes por falla en la preparación de usuario, debido  a la falta de adherencia a los protocolos y guía de preparación previa del usuario</t>
  </si>
  <si>
    <t>Suspensión de procedimientos medicoquirúrgicos, por desconocimiento por parte del paciente. Probabilidad que el paciente se ausente .</t>
  </si>
  <si>
    <t>Desmejora en la calidad de atención del paciente. Posibilidad del no pago de la atención por parte del asegurador.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</si>
</sst>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11" borderId="1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5" borderId="0" xfId="0" applyFill="1"/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6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6" fillId="0" borderId="0" xfId="0" applyFont="1"/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9" fontId="8" fillId="0" borderId="1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/>
    </xf>
    <xf numFmtId="0" fontId="8" fillId="0" borderId="17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8" fillId="13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0" fontId="0" fillId="0" borderId="17" xfId="0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9" fontId="8" fillId="0" borderId="15" xfId="1" applyFont="1" applyBorder="1" applyAlignment="1">
      <alignment horizontal="center" vertical="center"/>
    </xf>
    <xf numFmtId="9" fontId="8" fillId="0" borderId="16" xfId="1" applyFont="1" applyBorder="1" applyAlignment="1">
      <alignment horizontal="center" vertical="center"/>
    </xf>
    <xf numFmtId="9" fontId="8" fillId="0" borderId="17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0" fillId="0" borderId="17" xfId="0" applyBorder="1" applyAlignment="1" applyProtection="1">
      <alignment horizontal="justify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8" fillId="13" borderId="15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5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431006</xdr:colOff>
      <xdr:row>0</xdr:row>
      <xdr:rowOff>138112</xdr:rowOff>
    </xdr:from>
    <xdr:to>
      <xdr:col>0</xdr:col>
      <xdr:colOff>431006</xdr:colOff>
      <xdr:row>1</xdr:row>
      <xdr:rowOff>122283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5F7C2CE-EF94-4EDB-8604-F1784C458D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431006" y="138112"/>
          <a:ext cx="1086970" cy="2794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142875</xdr:colOff>
      <xdr:row>0</xdr:row>
      <xdr:rowOff>28575</xdr:rowOff>
    </xdr:from>
    <xdr:to>
      <xdr:col>13</xdr:col>
      <xdr:colOff>142875</xdr:colOff>
      <xdr:row>1</xdr:row>
      <xdr:rowOff>158003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44833FB-3D70-4CBE-996D-E39534B1146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6059150" y="28575"/>
          <a:ext cx="990600" cy="424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7144</xdr:colOff>
      <xdr:row>0</xdr:row>
      <xdr:rowOff>50800</xdr:rowOff>
    </xdr:from>
    <xdr:to>
      <xdr:col>16</xdr:col>
      <xdr:colOff>219075</xdr:colOff>
      <xdr:row>2</xdr:row>
      <xdr:rowOff>300831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D2A239-915B-45DE-BB9F-A361163B3E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6894" y="50800"/>
          <a:ext cx="1926431" cy="821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508000</xdr:colOff>
      <xdr:row>0</xdr:row>
      <xdr:rowOff>0</xdr:rowOff>
    </xdr:from>
    <xdr:to>
      <xdr:col>1</xdr:col>
      <xdr:colOff>1219200</xdr:colOff>
      <xdr:row>2</xdr:row>
      <xdr:rowOff>250031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31FE19E-48A4-4474-9686-B49E799DAAE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933575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2\COMPARTIDO%20CALIDAD\Users\AlexaMaria\Desktop\CALIDAD%20-%20HOSPITAL%20SAN%20JERO&#769;NIMO\Mapas%20de%20riesgo%20administrativo\MAPAS%20RIESGOS%20ACT\Plantilla%20matriz%20de%20riesgo%20HSJ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2\COMPARTIDO%20CALIDAD\PLANEACI&#211;N\MAPA%20DE%20RIESGOS%202020\ADMINISTRATIVOS\Mapas%20de%20riesgo%20Cartera%20%20HSJM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triz"/>
    </sheetNames>
    <sheetDataSet>
      <sheetData sheetId="0" refreshError="1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pa de riesgo cartera"/>
    </sheetNames>
    <sheetDataSet>
      <sheetData sheetId="0" refreshError="1"/>
      <sheetData sheetId="1" refreshError="1">
        <row r="7">
          <cell r="I7" t="str">
            <v>Catastrófico</v>
          </cell>
        </row>
        <row r="8">
          <cell r="I8" t="str">
            <v>Catastrófico</v>
          </cell>
        </row>
        <row r="9">
          <cell r="I9" t="str">
            <v>Moderado</v>
          </cell>
        </row>
        <row r="13">
          <cell r="I13" t="str">
            <v>Moderado</v>
          </cell>
        </row>
        <row r="15">
          <cell r="I15" t="str">
            <v>Moderado</v>
          </cell>
        </row>
        <row r="16">
          <cell r="I16" t="str">
            <v>Moderado</v>
          </cell>
        </row>
        <row r="18">
          <cell r="I18" t="str">
            <v>Catastrófico</v>
          </cell>
        </row>
        <row r="22">
          <cell r="I22" t="str">
            <v>Catastrófico</v>
          </cell>
        </row>
        <row r="23">
          <cell r="I23" t="str">
            <v>Catastrófico</v>
          </cell>
        </row>
        <row r="24">
          <cell r="I24" t="str">
            <v>Catastrófico</v>
          </cell>
        </row>
        <row r="25">
          <cell r="I25" t="str">
            <v>Catastrófico</v>
          </cell>
        </row>
        <row r="27">
          <cell r="I27" t="str">
            <v>Moderado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opLeftCell="A13" workbookViewId="0">
      <selection activeCell="A28" sqref="A28:B29"/>
    </sheetView>
  </sheetViews>
  <sheetFormatPr baseColWidth="10" defaultRowHeight="15" x14ac:dyDescent="0.25"/>
  <cols>
    <col min="1" max="1" width="18.140625" customWidth="1"/>
    <col min="2" max="2" width="20.140625" style="1" customWidth="1"/>
    <col min="6" max="6" width="15" style="23" customWidth="1"/>
    <col min="7" max="7" width="14.28515625" style="1" customWidth="1"/>
    <col min="8" max="8" width="11.42578125" style="1"/>
    <col min="9" max="9" width="19.140625" customWidth="1"/>
    <col min="10" max="10" width="18.42578125" customWidth="1"/>
  </cols>
  <sheetData>
    <row r="2" spans="1:10" ht="32.25" customHeight="1" x14ac:dyDescent="0.25">
      <c r="A2" s="57" t="s">
        <v>21</v>
      </c>
      <c r="B2" s="58"/>
    </row>
    <row r="3" spans="1:10" x14ac:dyDescent="0.25">
      <c r="A3" s="56" t="s">
        <v>22</v>
      </c>
      <c r="B3" s="56"/>
      <c r="G3" s="8"/>
    </row>
    <row r="4" spans="1:10" x14ac:dyDescent="0.25">
      <c r="A4" s="6" t="s">
        <v>23</v>
      </c>
      <c r="B4" s="20" t="s">
        <v>24</v>
      </c>
    </row>
    <row r="5" spans="1:10" x14ac:dyDescent="0.25">
      <c r="A5" s="2" t="s">
        <v>25</v>
      </c>
      <c r="B5" s="20">
        <v>1</v>
      </c>
    </row>
    <row r="6" spans="1:10" ht="15.75" thickBot="1" x14ac:dyDescent="0.3">
      <c r="A6" s="4" t="s">
        <v>26</v>
      </c>
      <c r="B6" s="20">
        <v>2</v>
      </c>
      <c r="F6" s="70" t="s">
        <v>58</v>
      </c>
      <c r="G6" s="70"/>
      <c r="H6" s="70"/>
      <c r="I6" s="70"/>
      <c r="J6" s="70"/>
    </row>
    <row r="7" spans="1:10" x14ac:dyDescent="0.25">
      <c r="A7" s="5" t="s">
        <v>27</v>
      </c>
      <c r="B7" s="20">
        <v>3</v>
      </c>
      <c r="F7" s="63" t="s">
        <v>33</v>
      </c>
      <c r="G7" s="65" t="s">
        <v>36</v>
      </c>
      <c r="H7" s="67" t="s">
        <v>46</v>
      </c>
      <c r="I7" s="68"/>
      <c r="J7" s="69"/>
    </row>
    <row r="8" spans="1:10" ht="15.75" thickBot="1" x14ac:dyDescent="0.3">
      <c r="F8" s="64"/>
      <c r="G8" s="66"/>
      <c r="H8" s="16" t="s">
        <v>37</v>
      </c>
      <c r="I8" s="17"/>
      <c r="J8" s="12" t="s">
        <v>8</v>
      </c>
    </row>
    <row r="9" spans="1:10" x14ac:dyDescent="0.25">
      <c r="F9" s="53">
        <v>1</v>
      </c>
      <c r="G9" s="13">
        <v>5</v>
      </c>
      <c r="H9" s="10">
        <f>+F9*G9</f>
        <v>5</v>
      </c>
      <c r="I9" s="18" t="s">
        <v>47</v>
      </c>
      <c r="J9" s="9" t="s">
        <v>42</v>
      </c>
    </row>
    <row r="10" spans="1:10" ht="18.75" customHeight="1" x14ac:dyDescent="0.25">
      <c r="A10" s="57" t="s">
        <v>34</v>
      </c>
      <c r="B10" s="58"/>
      <c r="F10" s="54"/>
      <c r="G10" s="13">
        <v>10</v>
      </c>
      <c r="H10" s="10">
        <f>+F9*G10</f>
        <v>10</v>
      </c>
      <c r="I10" s="62" t="s">
        <v>48</v>
      </c>
      <c r="J10" s="59" t="s">
        <v>43</v>
      </c>
    </row>
    <row r="11" spans="1:10" ht="15.75" thickBot="1" x14ac:dyDescent="0.3">
      <c r="A11" s="56" t="s">
        <v>35</v>
      </c>
      <c r="B11" s="56"/>
      <c r="F11" s="55"/>
      <c r="G11" s="14">
        <v>20</v>
      </c>
      <c r="H11" s="11">
        <f>+F9*G11</f>
        <v>20</v>
      </c>
      <c r="I11" s="62"/>
      <c r="J11" s="59"/>
    </row>
    <row r="12" spans="1:10" x14ac:dyDescent="0.25">
      <c r="A12" s="7" t="s">
        <v>32</v>
      </c>
      <c r="B12" s="20" t="s">
        <v>24</v>
      </c>
      <c r="F12" s="53">
        <v>2</v>
      </c>
      <c r="G12" s="15">
        <v>5</v>
      </c>
      <c r="H12" s="9">
        <f>+F12*G9</f>
        <v>10</v>
      </c>
      <c r="I12" s="61" t="s">
        <v>66</v>
      </c>
      <c r="J12" s="59" t="s">
        <v>29</v>
      </c>
    </row>
    <row r="13" spans="1:10" x14ac:dyDescent="0.25">
      <c r="A13" s="2" t="s">
        <v>28</v>
      </c>
      <c r="B13" s="20">
        <v>5</v>
      </c>
      <c r="F13" s="54"/>
      <c r="G13" s="13">
        <v>10</v>
      </c>
      <c r="H13" s="10">
        <f>+F12*G10</f>
        <v>20</v>
      </c>
      <c r="I13" s="61"/>
      <c r="J13" s="59"/>
    </row>
    <row r="14" spans="1:10" ht="15.75" thickBot="1" x14ac:dyDescent="0.3">
      <c r="A14" s="4" t="s">
        <v>29</v>
      </c>
      <c r="B14" s="20">
        <v>10</v>
      </c>
      <c r="F14" s="55"/>
      <c r="G14" s="14">
        <v>20</v>
      </c>
      <c r="H14" s="11">
        <f>+F12*G11</f>
        <v>40</v>
      </c>
      <c r="I14" s="61"/>
      <c r="J14" s="59"/>
    </row>
    <row r="15" spans="1:10" x14ac:dyDescent="0.25">
      <c r="A15" s="5" t="s">
        <v>39</v>
      </c>
      <c r="B15" s="20">
        <v>20</v>
      </c>
      <c r="F15" s="53">
        <v>3</v>
      </c>
      <c r="G15" s="15">
        <v>5</v>
      </c>
      <c r="H15" s="9">
        <f>+F15*G9</f>
        <v>15</v>
      </c>
      <c r="I15" s="62" t="s">
        <v>59</v>
      </c>
      <c r="J15" s="59" t="s">
        <v>44</v>
      </c>
    </row>
    <row r="16" spans="1:10" x14ac:dyDescent="0.25">
      <c r="F16" s="54"/>
      <c r="G16" s="13">
        <v>10</v>
      </c>
      <c r="H16" s="10">
        <f>+F15*G16</f>
        <v>30</v>
      </c>
      <c r="I16" s="62"/>
      <c r="J16" s="59"/>
    </row>
    <row r="17" spans="1:10" ht="15.75" thickBot="1" x14ac:dyDescent="0.3">
      <c r="F17" s="55"/>
      <c r="G17" s="14">
        <v>20</v>
      </c>
      <c r="H17" s="11">
        <f>+F15*G17</f>
        <v>60</v>
      </c>
      <c r="I17" s="19" t="s">
        <v>49</v>
      </c>
      <c r="J17" s="11" t="s">
        <v>45</v>
      </c>
    </row>
    <row r="18" spans="1:10" x14ac:dyDescent="0.25">
      <c r="A18" s="60" t="s">
        <v>40</v>
      </c>
      <c r="B18" s="60"/>
    </row>
    <row r="19" spans="1:10" x14ac:dyDescent="0.25">
      <c r="A19" s="56" t="s">
        <v>41</v>
      </c>
      <c r="B19" s="56"/>
    </row>
    <row r="20" spans="1:10" x14ac:dyDescent="0.25">
      <c r="A20" s="7" t="s">
        <v>32</v>
      </c>
      <c r="B20" s="20" t="s">
        <v>24</v>
      </c>
    </row>
    <row r="21" spans="1:10" x14ac:dyDescent="0.25">
      <c r="A21" s="2" t="s">
        <v>42</v>
      </c>
      <c r="B21" s="20"/>
    </row>
    <row r="22" spans="1:10" x14ac:dyDescent="0.25">
      <c r="A22" s="3" t="s">
        <v>43</v>
      </c>
      <c r="B22" s="20"/>
    </row>
    <row r="23" spans="1:10" x14ac:dyDescent="0.25">
      <c r="A23" s="4" t="s">
        <v>29</v>
      </c>
      <c r="B23" s="20"/>
    </row>
    <row r="24" spans="1:10" x14ac:dyDescent="0.25">
      <c r="A24" s="24" t="s">
        <v>44</v>
      </c>
      <c r="B24" s="20"/>
    </row>
    <row r="25" spans="1:10" x14ac:dyDescent="0.25">
      <c r="A25" s="5" t="s">
        <v>45</v>
      </c>
      <c r="B25" s="20"/>
    </row>
    <row r="27" spans="1:10" x14ac:dyDescent="0.25">
      <c r="A27" s="1"/>
    </row>
    <row r="28" spans="1:10" x14ac:dyDescent="0.25">
      <c r="A28" s="25"/>
      <c r="B28" s="25"/>
    </row>
    <row r="29" spans="1:10" x14ac:dyDescent="0.25">
      <c r="A29" s="1"/>
      <c r="B29" s="26"/>
    </row>
    <row r="30" spans="1:10" x14ac:dyDescent="0.25">
      <c r="A30" s="1"/>
      <c r="B30" s="26"/>
    </row>
    <row r="31" spans="1:10" x14ac:dyDescent="0.25">
      <c r="A31" s="1"/>
      <c r="B31" s="26"/>
    </row>
    <row r="32" spans="1:10" x14ac:dyDescent="0.25">
      <c r="A32" s="1"/>
      <c r="B32" s="26"/>
    </row>
    <row r="33" spans="1:2" x14ac:dyDescent="0.25">
      <c r="A33" s="1"/>
      <c r="B33" s="26"/>
    </row>
    <row r="34" spans="1:2" x14ac:dyDescent="0.25">
      <c r="A34" s="1"/>
      <c r="B34" s="26"/>
    </row>
    <row r="35" spans="1:2" x14ac:dyDescent="0.25">
      <c r="A35" s="1"/>
      <c r="B35" s="26"/>
    </row>
    <row r="36" spans="1:2" x14ac:dyDescent="0.25">
      <c r="A36" s="1"/>
      <c r="B36" s="26"/>
    </row>
    <row r="37" spans="1:2" x14ac:dyDescent="0.25">
      <c r="A37" s="1"/>
      <c r="B37" s="26"/>
    </row>
    <row r="38" spans="1:2" x14ac:dyDescent="0.25">
      <c r="A38" s="1"/>
      <c r="B38" s="26"/>
    </row>
    <row r="39" spans="1:2" x14ac:dyDescent="0.25">
      <c r="A39" s="1"/>
      <c r="B39" s="23"/>
    </row>
  </sheetData>
  <mergeCells count="19">
    <mergeCell ref="A2:B2"/>
    <mergeCell ref="A18:B18"/>
    <mergeCell ref="A19:B19"/>
    <mergeCell ref="A3:B3"/>
    <mergeCell ref="I12:I14"/>
    <mergeCell ref="I15:I16"/>
    <mergeCell ref="F7:F8"/>
    <mergeCell ref="G7:G8"/>
    <mergeCell ref="H7:J7"/>
    <mergeCell ref="I10:I11"/>
    <mergeCell ref="J10:J11"/>
    <mergeCell ref="F6:J6"/>
    <mergeCell ref="F9:F11"/>
    <mergeCell ref="F12:F14"/>
    <mergeCell ref="F15:F17"/>
    <mergeCell ref="A11:B11"/>
    <mergeCell ref="A10:B10"/>
    <mergeCell ref="J12:J14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9B83-18BC-4681-A261-C4439372F0CB}">
  <dimension ref="A1:AB82"/>
  <sheetViews>
    <sheetView tabSelected="1" topLeftCell="A20" zoomScale="60" zoomScaleNormal="60" workbookViewId="0">
      <selection activeCell="E23" sqref="E23:E24"/>
    </sheetView>
  </sheetViews>
  <sheetFormatPr baseColWidth="10" defaultColWidth="0" defaultRowHeight="0" customHeight="1" zeroHeight="1" x14ac:dyDescent="0.25"/>
  <cols>
    <col min="1" max="1" width="18.28515625" style="42" customWidth="1"/>
    <col min="2" max="2" width="26.28515625" customWidth="1"/>
    <col min="3" max="3" width="35.7109375" customWidth="1"/>
    <col min="4" max="4" width="25.28515625" customWidth="1"/>
    <col min="5" max="6" width="43.42578125" customWidth="1"/>
    <col min="7" max="7" width="11.140625" customWidth="1"/>
    <col min="8" max="8" width="15.28515625" customWidth="1"/>
    <col min="9" max="9" width="17.140625" customWidth="1"/>
    <col min="10" max="10" width="11.85546875" customWidth="1"/>
    <col min="11" max="11" width="10.7109375" customWidth="1"/>
    <col min="12" max="12" width="12.140625" customWidth="1"/>
    <col min="13" max="13" width="18" customWidth="1"/>
    <col min="14" max="14" width="17.140625" style="42" customWidth="1"/>
    <col min="15" max="15" width="11.28515625" customWidth="1"/>
    <col min="16" max="16" width="14.42578125" customWidth="1"/>
    <col min="17" max="17" width="13" style="1" customWidth="1"/>
    <col min="18" max="18" width="63.42578125" customWidth="1"/>
    <col min="19" max="19" width="29.42578125" customWidth="1"/>
    <col min="20" max="20" width="30" customWidth="1"/>
    <col min="21" max="22" width="11.42578125" style="1" hidden="1"/>
    <col min="23" max="23" width="17.7109375" customWidth="1"/>
    <col min="24" max="24" width="26" customWidth="1"/>
    <col min="25" max="25" width="11.42578125" style="22" customWidth="1"/>
    <col min="26" max="26" width="11.42578125" customWidth="1"/>
    <col min="27" max="16384" width="11.42578125" hidden="1"/>
  </cols>
  <sheetData>
    <row r="1" spans="1:28" ht="24" customHeight="1" x14ac:dyDescent="0.25">
      <c r="A1" s="168"/>
      <c r="B1" s="169"/>
      <c r="C1" s="142" t="s">
        <v>0</v>
      </c>
      <c r="D1" s="143"/>
      <c r="E1" s="143"/>
      <c r="F1" s="143"/>
      <c r="G1" s="144"/>
      <c r="H1" s="50"/>
      <c r="I1" s="150" t="s">
        <v>68</v>
      </c>
      <c r="J1" s="151"/>
      <c r="K1" s="151"/>
      <c r="L1" s="151"/>
      <c r="M1" s="152"/>
      <c r="N1" s="141"/>
      <c r="O1" s="141"/>
      <c r="P1" s="141"/>
      <c r="Q1" s="141"/>
      <c r="R1" s="142" t="s">
        <v>0</v>
      </c>
      <c r="S1" s="143"/>
      <c r="T1" s="143"/>
      <c r="U1" s="143"/>
      <c r="V1" s="143"/>
      <c r="W1" s="144"/>
      <c r="X1" s="36" t="s">
        <v>68</v>
      </c>
      <c r="Z1" s="22"/>
      <c r="AA1" s="41"/>
      <c r="AB1" s="40"/>
    </row>
    <row r="2" spans="1:28" ht="21.75" customHeight="1" x14ac:dyDescent="0.25">
      <c r="A2" s="170"/>
      <c r="B2" s="171"/>
      <c r="C2" s="142" t="s">
        <v>1</v>
      </c>
      <c r="D2" s="143"/>
      <c r="E2" s="143"/>
      <c r="F2" s="143"/>
      <c r="G2" s="144"/>
      <c r="H2" s="50"/>
      <c r="I2" s="150" t="s">
        <v>69</v>
      </c>
      <c r="J2" s="151"/>
      <c r="K2" s="151"/>
      <c r="L2" s="151"/>
      <c r="M2" s="152"/>
      <c r="N2" s="141"/>
      <c r="O2" s="141"/>
      <c r="P2" s="141"/>
      <c r="Q2" s="141"/>
      <c r="R2" s="142" t="s">
        <v>1</v>
      </c>
      <c r="S2" s="143"/>
      <c r="T2" s="143"/>
      <c r="U2" s="143"/>
      <c r="V2" s="143"/>
      <c r="W2" s="144"/>
      <c r="X2" s="36" t="s">
        <v>69</v>
      </c>
      <c r="Z2" s="22"/>
      <c r="AA2" s="41"/>
      <c r="AB2" s="40"/>
    </row>
    <row r="3" spans="1:28" ht="27" customHeight="1" x14ac:dyDescent="0.25">
      <c r="A3" s="172"/>
      <c r="B3" s="173"/>
      <c r="C3" s="142" t="s">
        <v>97</v>
      </c>
      <c r="D3" s="143"/>
      <c r="E3" s="143"/>
      <c r="F3" s="143"/>
      <c r="G3" s="144"/>
      <c r="H3" s="50"/>
      <c r="I3" s="150" t="s">
        <v>70</v>
      </c>
      <c r="J3" s="151"/>
      <c r="K3" s="151"/>
      <c r="L3" s="151"/>
      <c r="M3" s="152"/>
      <c r="N3" s="141"/>
      <c r="O3" s="141"/>
      <c r="P3" s="141"/>
      <c r="Q3" s="141"/>
      <c r="R3" s="142" t="s">
        <v>95</v>
      </c>
      <c r="S3" s="143"/>
      <c r="T3" s="143"/>
      <c r="U3" s="143"/>
      <c r="V3" s="143"/>
      <c r="W3" s="144"/>
      <c r="X3" s="36" t="s">
        <v>70</v>
      </c>
      <c r="Z3" s="22"/>
      <c r="AA3" s="41"/>
      <c r="AB3" s="40"/>
    </row>
    <row r="4" spans="1:28" ht="27" customHeight="1" x14ac:dyDescent="0.25">
      <c r="A4" s="174" t="s">
        <v>2</v>
      </c>
      <c r="B4" s="175"/>
      <c r="C4" s="140" t="s">
        <v>73</v>
      </c>
      <c r="D4" s="140"/>
      <c r="E4" s="43" t="s">
        <v>3</v>
      </c>
      <c r="F4" s="145" t="s">
        <v>96</v>
      </c>
      <c r="G4" s="146"/>
      <c r="H4" s="49"/>
      <c r="I4" s="150" t="s">
        <v>71</v>
      </c>
      <c r="J4" s="151"/>
      <c r="K4" s="151"/>
      <c r="L4" s="151"/>
      <c r="M4" s="152"/>
      <c r="N4" s="139" t="s">
        <v>4</v>
      </c>
      <c r="O4" s="139"/>
      <c r="P4" s="139"/>
      <c r="Q4" s="139"/>
      <c r="R4" s="147" t="s">
        <v>73</v>
      </c>
      <c r="S4" s="148"/>
      <c r="T4" s="148"/>
      <c r="U4" s="148"/>
      <c r="V4" s="148"/>
      <c r="W4" s="149"/>
      <c r="X4" s="36" t="s">
        <v>71</v>
      </c>
      <c r="Z4" s="22"/>
      <c r="AA4" s="41"/>
      <c r="AB4" s="40"/>
    </row>
    <row r="5" spans="1:28" s="21" customFormat="1" ht="26.25" customHeight="1" x14ac:dyDescent="0.25">
      <c r="A5" s="166" t="s">
        <v>5</v>
      </c>
      <c r="B5" s="164" t="s">
        <v>6</v>
      </c>
      <c r="C5" s="131" t="s">
        <v>7</v>
      </c>
      <c r="D5" s="131" t="s">
        <v>8</v>
      </c>
      <c r="E5" s="131" t="s">
        <v>9</v>
      </c>
      <c r="F5" s="131" t="s">
        <v>10</v>
      </c>
      <c r="G5" s="135" t="s">
        <v>50</v>
      </c>
      <c r="H5" s="135"/>
      <c r="I5" s="135"/>
      <c r="J5" s="135"/>
      <c r="K5" s="135"/>
      <c r="L5" s="135"/>
      <c r="M5" s="135"/>
      <c r="N5" s="136" t="s">
        <v>5</v>
      </c>
      <c r="O5" s="137" t="s">
        <v>11</v>
      </c>
      <c r="P5" s="137" t="s">
        <v>56</v>
      </c>
      <c r="Q5" s="82" t="s">
        <v>57</v>
      </c>
      <c r="R5" s="131" t="s">
        <v>12</v>
      </c>
      <c r="S5" s="131" t="s">
        <v>13</v>
      </c>
      <c r="T5" s="131" t="s">
        <v>14</v>
      </c>
      <c r="U5" s="135" t="s">
        <v>15</v>
      </c>
      <c r="V5" s="135"/>
      <c r="W5" s="135"/>
      <c r="X5" s="131" t="s">
        <v>16</v>
      </c>
      <c r="Y5" s="22"/>
      <c r="Z5" s="22"/>
    </row>
    <row r="6" spans="1:28" s="21" customFormat="1" ht="34.5" customHeight="1" x14ac:dyDescent="0.25">
      <c r="A6" s="167"/>
      <c r="B6" s="165"/>
      <c r="C6" s="131"/>
      <c r="D6" s="131"/>
      <c r="E6" s="131"/>
      <c r="F6" s="131"/>
      <c r="G6" s="44" t="s">
        <v>31</v>
      </c>
      <c r="H6" s="45" t="s">
        <v>37</v>
      </c>
      <c r="I6" s="44" t="s">
        <v>30</v>
      </c>
      <c r="J6" s="45" t="s">
        <v>37</v>
      </c>
      <c r="K6" s="46" t="s">
        <v>38</v>
      </c>
      <c r="L6" s="46"/>
      <c r="M6" s="44" t="s">
        <v>17</v>
      </c>
      <c r="N6" s="136"/>
      <c r="O6" s="138"/>
      <c r="P6" s="138"/>
      <c r="Q6" s="84"/>
      <c r="R6" s="131"/>
      <c r="S6" s="131"/>
      <c r="T6" s="131"/>
      <c r="U6" s="44"/>
      <c r="V6" s="44"/>
      <c r="W6" s="44" t="s">
        <v>17</v>
      </c>
      <c r="X6" s="131"/>
      <c r="Y6" s="22"/>
      <c r="Z6" s="22"/>
    </row>
    <row r="7" spans="1:28" ht="63" customHeight="1" x14ac:dyDescent="0.25">
      <c r="A7" s="98" t="s">
        <v>98</v>
      </c>
      <c r="B7" s="75" t="s">
        <v>99</v>
      </c>
      <c r="C7" s="108" t="s">
        <v>100</v>
      </c>
      <c r="D7" s="107" t="s">
        <v>64</v>
      </c>
      <c r="E7" s="75" t="s">
        <v>117</v>
      </c>
      <c r="F7" s="31" t="s">
        <v>105</v>
      </c>
      <c r="G7" s="28" t="s">
        <v>27</v>
      </c>
      <c r="H7" s="34">
        <f>+VLOOKUP(G7,'[1]Tabla de valoración'!A4:B7,2,0)</f>
        <v>3</v>
      </c>
      <c r="I7" s="28" t="s">
        <v>29</v>
      </c>
      <c r="J7" s="34">
        <f>+VLOOKUP('[2]Mapa de riesgo cartera'!I7,'[1]Tabla de valoración'!$A$12:$B$15,2,0)</f>
        <v>20</v>
      </c>
      <c r="K7" s="34">
        <f>H7*J7</f>
        <v>60</v>
      </c>
      <c r="L7" s="132">
        <f>+AVERAGE(K7:K10)</f>
        <v>43.333333333333336</v>
      </c>
      <c r="M7" s="78" t="str">
        <f>+IF(L7&lt;=5,"Aceptable",IF(AND(L7&gt;5,L7&lt;=10),"Tolerable",IF(AND(L7&gt;10,L7&lt;=30),"Moderado",IF(AND(L7&gt;30,L7&lt;=40),"Importante","Inaceptable"))))</f>
        <v>Inaceptable</v>
      </c>
      <c r="N7" s="104" t="str">
        <f>+A7</f>
        <v>XXXX</v>
      </c>
      <c r="O7" s="71" t="s">
        <v>18</v>
      </c>
      <c r="P7" s="71" t="s">
        <v>18</v>
      </c>
      <c r="Q7" s="128">
        <v>0.5</v>
      </c>
      <c r="R7" s="100" t="s">
        <v>80</v>
      </c>
      <c r="S7" s="106" t="s">
        <v>79</v>
      </c>
      <c r="T7" s="75" t="s">
        <v>90</v>
      </c>
      <c r="U7" s="71">
        <f>+K7-(K7*Q7)</f>
        <v>30</v>
      </c>
      <c r="V7" s="71">
        <f>+AVERAGE(U7:U10)</f>
        <v>30</v>
      </c>
      <c r="W7" s="71" t="str">
        <f>+IF(V7&lt;=5,"Aceptable",IF(AND(V7&gt;5,V7&lt;=10),"Tolerable",IF(AND(V7&gt;10,V7&lt;=30),"Moderado",IF(AND(V7&gt;30,V7&lt;=40),"Importante","Inaceptable"))))</f>
        <v>Moderado</v>
      </c>
      <c r="X7" s="82" t="s">
        <v>52</v>
      </c>
    </row>
    <row r="8" spans="1:28" ht="41.25" customHeight="1" x14ac:dyDescent="0.25">
      <c r="A8" s="163"/>
      <c r="B8" s="76"/>
      <c r="C8" s="108"/>
      <c r="D8" s="107"/>
      <c r="E8" s="76"/>
      <c r="F8" s="31" t="s">
        <v>102</v>
      </c>
      <c r="G8" s="28" t="s">
        <v>26</v>
      </c>
      <c r="H8" s="34">
        <f>+VLOOKUP(G8,'[1]Tabla de valoración'!$A$4:$B$7,2,0)</f>
        <v>2</v>
      </c>
      <c r="I8" s="28" t="s">
        <v>29</v>
      </c>
      <c r="J8" s="34">
        <f>+VLOOKUP('[2]Mapa de riesgo cartera'!I8,'[1]Tabla de valoración'!$A$12:$B$15,2,0)</f>
        <v>20</v>
      </c>
      <c r="K8" s="34">
        <f>+H8*J8</f>
        <v>40</v>
      </c>
      <c r="L8" s="133"/>
      <c r="M8" s="124"/>
      <c r="N8" s="104"/>
      <c r="O8" s="105"/>
      <c r="P8" s="105"/>
      <c r="Q8" s="129"/>
      <c r="R8" s="113"/>
      <c r="S8" s="106"/>
      <c r="T8" s="105"/>
      <c r="U8" s="105"/>
      <c r="V8" s="105"/>
      <c r="W8" s="105"/>
      <c r="X8" s="83"/>
    </row>
    <row r="9" spans="1:28" ht="48" customHeight="1" x14ac:dyDescent="0.25">
      <c r="A9" s="163"/>
      <c r="B9" s="76"/>
      <c r="C9" s="108"/>
      <c r="D9" s="107"/>
      <c r="E9" s="76"/>
      <c r="F9" s="100" t="s">
        <v>101</v>
      </c>
      <c r="G9" s="78" t="s">
        <v>27</v>
      </c>
      <c r="H9" s="80">
        <f>+VLOOKUP(G9,'[1]Tabla de valoración'!$A$4:$B$7,2,0)</f>
        <v>3</v>
      </c>
      <c r="I9" s="78" t="s">
        <v>29</v>
      </c>
      <c r="J9" s="89">
        <f>+VLOOKUP('[2]Mapa de riesgo cartera'!I9,'[1]Tabla de valoración'!$A$12:$B$15,2,0)</f>
        <v>10</v>
      </c>
      <c r="K9" s="89">
        <f>+H9*J9</f>
        <v>30</v>
      </c>
      <c r="L9" s="133"/>
      <c r="M9" s="124"/>
      <c r="N9" s="104"/>
      <c r="O9" s="105"/>
      <c r="P9" s="105"/>
      <c r="Q9" s="129"/>
      <c r="R9" s="113"/>
      <c r="S9" s="106"/>
      <c r="T9" s="105"/>
      <c r="U9" s="105"/>
      <c r="V9" s="105"/>
      <c r="W9" s="105"/>
      <c r="X9" s="83"/>
    </row>
    <row r="10" spans="1:28" ht="57.75" customHeight="1" x14ac:dyDescent="0.25">
      <c r="A10" s="99"/>
      <c r="B10" s="77"/>
      <c r="C10" s="108"/>
      <c r="D10" s="107"/>
      <c r="E10" s="77"/>
      <c r="F10" s="101"/>
      <c r="G10" s="79"/>
      <c r="H10" s="81"/>
      <c r="I10" s="79"/>
      <c r="J10" s="90"/>
      <c r="K10" s="90"/>
      <c r="L10" s="134"/>
      <c r="M10" s="79"/>
      <c r="N10" s="104"/>
      <c r="O10" s="72"/>
      <c r="P10" s="72"/>
      <c r="Q10" s="130"/>
      <c r="R10" s="101"/>
      <c r="S10" s="106"/>
      <c r="T10" s="72"/>
      <c r="U10" s="72"/>
      <c r="V10" s="72"/>
      <c r="W10" s="72"/>
      <c r="X10" s="84"/>
    </row>
    <row r="11" spans="1:28" ht="90.75" customHeight="1" x14ac:dyDescent="0.25">
      <c r="A11" s="98" t="s">
        <v>98</v>
      </c>
      <c r="B11" s="75" t="s">
        <v>104</v>
      </c>
      <c r="C11" s="100" t="s">
        <v>118</v>
      </c>
      <c r="D11" s="75" t="s">
        <v>64</v>
      </c>
      <c r="E11" s="75" t="s">
        <v>77</v>
      </c>
      <c r="F11" s="31" t="s">
        <v>78</v>
      </c>
      <c r="G11" s="78" t="s">
        <v>26</v>
      </c>
      <c r="H11" s="89">
        <f>IFERROR(VLOOKUP(G11,'[1]Tabla de valoración'!$A$4:$B$7,2,0),"")</f>
        <v>2</v>
      </c>
      <c r="I11" s="78" t="s">
        <v>29</v>
      </c>
      <c r="J11" s="89">
        <v>5</v>
      </c>
      <c r="K11" s="89">
        <v>10</v>
      </c>
      <c r="L11" s="89">
        <f>+AVERAGE(K11:K14)</f>
        <v>15</v>
      </c>
      <c r="M11" s="78" t="str">
        <f>+IF(L11&lt;=5,"Aceptable",IF(AND(L11&gt;5,L11&lt;=10),"Tolerable",IF(AND(L11&gt;10,L11&lt;=30),"Moderado",IF(AND(L11&gt;30,L11&lt;=40),"Importante","Inaceptable"))))</f>
        <v>Moderado</v>
      </c>
      <c r="N11" s="104" t="str">
        <f>+A11</f>
        <v>XXXX</v>
      </c>
      <c r="O11" s="128" t="s">
        <v>18</v>
      </c>
      <c r="P11" s="128" t="s">
        <v>18</v>
      </c>
      <c r="Q11" s="128">
        <v>0.75</v>
      </c>
      <c r="R11" s="108" t="s">
        <v>87</v>
      </c>
      <c r="S11" s="106" t="s">
        <v>72</v>
      </c>
      <c r="T11" s="106" t="s">
        <v>82</v>
      </c>
      <c r="U11" s="71">
        <f>+K11-(K11*Q11)</f>
        <v>2.5</v>
      </c>
      <c r="V11" s="107">
        <f>+AVERAGE(U11:U14)</f>
        <v>11.25</v>
      </c>
      <c r="W11" s="107" t="str">
        <f>+IF(V11&lt;=5,"Aceptable",IF(AND(V11&gt;5,V11&lt;=10),"Tolerable",IF(AND(V11&gt;10,V11&lt;=30),"Moderado",IF(AND(V11&gt;30,V11&lt;=40),"Importante","Inaceptable"))))</f>
        <v>Moderado</v>
      </c>
      <c r="X11" s="71" t="s">
        <v>51</v>
      </c>
    </row>
    <row r="12" spans="1:28" ht="71.25" customHeight="1" x14ac:dyDescent="0.25">
      <c r="A12" s="163"/>
      <c r="B12" s="76"/>
      <c r="C12" s="113"/>
      <c r="D12" s="76"/>
      <c r="E12" s="76"/>
      <c r="F12" s="31" t="s">
        <v>88</v>
      </c>
      <c r="G12" s="79"/>
      <c r="H12" s="90"/>
      <c r="I12" s="79"/>
      <c r="J12" s="90"/>
      <c r="K12" s="90"/>
      <c r="L12" s="123"/>
      <c r="M12" s="124"/>
      <c r="N12" s="104"/>
      <c r="O12" s="130"/>
      <c r="P12" s="130"/>
      <c r="Q12" s="130"/>
      <c r="R12" s="108"/>
      <c r="S12" s="107"/>
      <c r="T12" s="107"/>
      <c r="U12" s="72"/>
      <c r="V12" s="107"/>
      <c r="W12" s="107"/>
      <c r="X12" s="105"/>
    </row>
    <row r="13" spans="1:28" ht="21" customHeight="1" x14ac:dyDescent="0.25">
      <c r="A13" s="163"/>
      <c r="B13" s="76"/>
      <c r="C13" s="113"/>
      <c r="D13" s="76"/>
      <c r="E13" s="76"/>
      <c r="F13" s="75" t="s">
        <v>93</v>
      </c>
      <c r="G13" s="85" t="s">
        <v>26</v>
      </c>
      <c r="H13" s="73">
        <f>+VLOOKUP(G13,'[1]Tabla de valoración'!$A$4:$B$7,2,0)</f>
        <v>2</v>
      </c>
      <c r="I13" s="85" t="s">
        <v>29</v>
      </c>
      <c r="J13" s="73">
        <f>+VLOOKUP('[2]Mapa de riesgo cartera'!I13,'[1]Tabla de valoración'!$A$12:$B$15,2,0)</f>
        <v>10</v>
      </c>
      <c r="K13" s="73">
        <f t="shared" ref="K13:K28" si="0">+H13*J13</f>
        <v>20</v>
      </c>
      <c r="L13" s="123"/>
      <c r="M13" s="124"/>
      <c r="N13" s="104"/>
      <c r="O13" s="128" t="s">
        <v>18</v>
      </c>
      <c r="P13" s="128" t="s">
        <v>18</v>
      </c>
      <c r="Q13" s="128">
        <v>0</v>
      </c>
      <c r="R13" s="108" t="s">
        <v>81</v>
      </c>
      <c r="S13" s="107"/>
      <c r="T13" s="107"/>
      <c r="U13" s="71">
        <f t="shared" ref="U13" si="1">IFERROR(K13-(K13*Q13),"")</f>
        <v>20</v>
      </c>
      <c r="V13" s="107"/>
      <c r="W13" s="107"/>
      <c r="X13" s="105"/>
    </row>
    <row r="14" spans="1:28" ht="43.5" customHeight="1" x14ac:dyDescent="0.25">
      <c r="A14" s="99"/>
      <c r="B14" s="77"/>
      <c r="C14" s="101"/>
      <c r="D14" s="77"/>
      <c r="E14" s="77"/>
      <c r="F14" s="77"/>
      <c r="G14" s="86"/>
      <c r="H14" s="74"/>
      <c r="I14" s="86"/>
      <c r="J14" s="74"/>
      <c r="K14" s="74"/>
      <c r="L14" s="90"/>
      <c r="M14" s="79"/>
      <c r="N14" s="104"/>
      <c r="O14" s="130"/>
      <c r="P14" s="130"/>
      <c r="Q14" s="130"/>
      <c r="R14" s="108"/>
      <c r="S14" s="107"/>
      <c r="T14" s="107"/>
      <c r="U14" s="72"/>
      <c r="V14" s="107"/>
      <c r="W14" s="107"/>
      <c r="X14" s="72"/>
    </row>
    <row r="15" spans="1:28" ht="70.5" customHeight="1" x14ac:dyDescent="0.25">
      <c r="A15" s="120" t="s">
        <v>98</v>
      </c>
      <c r="B15" s="82" t="s">
        <v>107</v>
      </c>
      <c r="C15" s="125" t="s">
        <v>119</v>
      </c>
      <c r="D15" s="82" t="s">
        <v>64</v>
      </c>
      <c r="E15" s="82" t="s">
        <v>120</v>
      </c>
      <c r="F15" s="29" t="s">
        <v>121</v>
      </c>
      <c r="G15" s="37" t="s">
        <v>27</v>
      </c>
      <c r="H15" s="37">
        <f>+VLOOKUP(G15,'[1]Tabla de valoración'!A4:B7,2,0)</f>
        <v>3</v>
      </c>
      <c r="I15" s="37" t="s">
        <v>29</v>
      </c>
      <c r="J15" s="37">
        <f>+VLOOKUP('[2]Mapa de riesgo cartera'!I15,'[1]Tabla de valoración'!$A$12:$B$15,2,0)</f>
        <v>10</v>
      </c>
      <c r="K15" s="37">
        <f>+H15*J15</f>
        <v>30</v>
      </c>
      <c r="L15" s="85">
        <f>+AVERAGE(K15:K17)</f>
        <v>30</v>
      </c>
      <c r="M15" s="78" t="str">
        <f>+IF(L15&lt;=5,"Aceptable",IF(AND(L15&gt;5,L15&lt;=10),"Tolerable",IF(AND(L15&gt;10,L15&lt;=30),"Moderado",IF(AND(L15&gt;30,L15&lt;=40),"Importante","Inaceptable"))))</f>
        <v>Moderado</v>
      </c>
      <c r="N15" s="120" t="str">
        <f>+A15</f>
        <v>XXXX</v>
      </c>
      <c r="O15" s="85" t="s">
        <v>18</v>
      </c>
      <c r="P15" s="85" t="s">
        <v>18</v>
      </c>
      <c r="Q15" s="92">
        <v>0</v>
      </c>
      <c r="R15" s="87" t="s">
        <v>83</v>
      </c>
      <c r="S15" s="85" t="s">
        <v>65</v>
      </c>
      <c r="T15" s="87" t="s">
        <v>82</v>
      </c>
      <c r="U15" s="33">
        <f>IFERROR(L15-(L15*Q15),"")</f>
        <v>30</v>
      </c>
      <c r="V15" s="85">
        <f>+AVERAGE(U15:U17)</f>
        <v>10</v>
      </c>
      <c r="W15" s="107" t="s">
        <v>29</v>
      </c>
      <c r="X15" s="85" t="s">
        <v>51</v>
      </c>
    </row>
    <row r="16" spans="1:28" ht="79.5" customHeight="1" x14ac:dyDescent="0.25">
      <c r="A16" s="121"/>
      <c r="B16" s="83"/>
      <c r="C16" s="126"/>
      <c r="D16" s="83"/>
      <c r="E16" s="83"/>
      <c r="F16" s="118"/>
      <c r="G16" s="85" t="s">
        <v>27</v>
      </c>
      <c r="H16" s="87">
        <f>+VLOOKUP(G16,'[1]Tabla de valoración'!A5:B8,2,0)</f>
        <v>3</v>
      </c>
      <c r="I16" s="85" t="s">
        <v>29</v>
      </c>
      <c r="J16" s="85">
        <f>+VLOOKUP('[2]Mapa de riesgo cartera'!I16,'[1]Tabla de valoración'!$A$12:$B$15,2,0)</f>
        <v>10</v>
      </c>
      <c r="K16" s="85">
        <f t="shared" ref="K16" si="2">+H16*J16</f>
        <v>30</v>
      </c>
      <c r="L16" s="91"/>
      <c r="M16" s="124"/>
      <c r="N16" s="121"/>
      <c r="O16" s="91"/>
      <c r="P16" s="91"/>
      <c r="Q16" s="93"/>
      <c r="R16" s="95"/>
      <c r="S16" s="91"/>
      <c r="T16" s="95"/>
      <c r="U16" s="33">
        <f t="shared" ref="U16:U17" si="3">IFERROR(L16-(L16*Q16),"")</f>
        <v>0</v>
      </c>
      <c r="V16" s="91"/>
      <c r="W16" s="107"/>
      <c r="X16" s="91"/>
    </row>
    <row r="17" spans="1:24" ht="7.5" customHeight="1" x14ac:dyDescent="0.25">
      <c r="A17" s="122"/>
      <c r="B17" s="84"/>
      <c r="C17" s="127"/>
      <c r="D17" s="84"/>
      <c r="E17" s="84"/>
      <c r="F17" s="119"/>
      <c r="G17" s="86"/>
      <c r="H17" s="88"/>
      <c r="I17" s="86"/>
      <c r="J17" s="86"/>
      <c r="K17" s="86"/>
      <c r="L17" s="86"/>
      <c r="M17" s="124"/>
      <c r="N17" s="122"/>
      <c r="O17" s="86"/>
      <c r="P17" s="86"/>
      <c r="Q17" s="94"/>
      <c r="R17" s="88"/>
      <c r="S17" s="86"/>
      <c r="T17" s="88"/>
      <c r="U17" s="33">
        <f t="shared" si="3"/>
        <v>0</v>
      </c>
      <c r="V17" s="86"/>
      <c r="W17" s="107"/>
      <c r="X17" s="86"/>
    </row>
    <row r="18" spans="1:24" ht="50.25" customHeight="1" x14ac:dyDescent="0.25">
      <c r="A18" s="98" t="s">
        <v>98</v>
      </c>
      <c r="B18" s="161" t="s">
        <v>115</v>
      </c>
      <c r="C18" s="115" t="s">
        <v>122</v>
      </c>
      <c r="D18" s="71" t="s">
        <v>64</v>
      </c>
      <c r="E18" s="75" t="s">
        <v>116</v>
      </c>
      <c r="F18" s="75"/>
      <c r="G18" s="109" t="s">
        <v>26</v>
      </c>
      <c r="H18" s="73">
        <f>+VLOOKUP(G18,'[1]Tabla de valoración'!$A$4:$B$7,2,0)</f>
        <v>2</v>
      </c>
      <c r="I18" s="85" t="s">
        <v>28</v>
      </c>
      <c r="J18" s="73">
        <f>+VLOOKUP('[2]Mapa de riesgo cartera'!I18,'[1]Tabla de valoración'!$A$12:$B$15,2,0)</f>
        <v>20</v>
      </c>
      <c r="K18" s="73">
        <f t="shared" si="0"/>
        <v>40</v>
      </c>
      <c r="L18" s="73">
        <f>+AVERAGE(K18:K22)</f>
        <v>50</v>
      </c>
      <c r="M18" s="91" t="s">
        <v>43</v>
      </c>
      <c r="N18" s="99" t="str">
        <f t="shared" ref="N18" si="4">A18</f>
        <v>XXXX</v>
      </c>
      <c r="O18" s="39" t="s">
        <v>18</v>
      </c>
      <c r="P18" s="39" t="s">
        <v>18</v>
      </c>
      <c r="Q18" s="47">
        <v>0.5</v>
      </c>
      <c r="R18" s="75" t="s">
        <v>84</v>
      </c>
      <c r="S18" s="77" t="s">
        <v>85</v>
      </c>
      <c r="T18" s="77" t="s">
        <v>86</v>
      </c>
      <c r="U18" s="39">
        <f>IFERROR(L18-(L18*Q18),"")</f>
        <v>25</v>
      </c>
      <c r="V18" s="105">
        <f>+AVERAGE(U18:U22)</f>
        <v>20</v>
      </c>
      <c r="W18" s="105" t="str">
        <f>+IF(V18&lt;=5,"Aceptable",IF(AND(V18&gt;5,V18&lt;=10),"Tolerable",IF(AND(V18&gt;10,V18&lt;=30),"Moderado",IF(AND(V18&gt;30,V18&lt;=40),"Importante","Inaceptable"))))</f>
        <v>Moderado</v>
      </c>
      <c r="X18" s="71" t="s">
        <v>52</v>
      </c>
    </row>
    <row r="19" spans="1:24" ht="71.25" customHeight="1" x14ac:dyDescent="0.25">
      <c r="A19" s="163"/>
      <c r="B19" s="162"/>
      <c r="C19" s="116"/>
      <c r="D19" s="105"/>
      <c r="E19" s="76"/>
      <c r="F19" s="76"/>
      <c r="G19" s="110"/>
      <c r="H19" s="112"/>
      <c r="I19" s="91"/>
      <c r="J19" s="112"/>
      <c r="K19" s="112"/>
      <c r="L19" s="112"/>
      <c r="M19" s="91"/>
      <c r="N19" s="104"/>
      <c r="O19" s="27" t="s">
        <v>18</v>
      </c>
      <c r="P19" s="27" t="s">
        <v>18</v>
      </c>
      <c r="Q19" s="47">
        <v>0.5</v>
      </c>
      <c r="R19" s="76"/>
      <c r="S19" s="106"/>
      <c r="T19" s="106"/>
      <c r="U19" s="39">
        <f>IFERROR(L18-(L18*Q19),"")</f>
        <v>25</v>
      </c>
      <c r="V19" s="105"/>
      <c r="W19" s="105"/>
      <c r="X19" s="105"/>
    </row>
    <row r="20" spans="1:24" ht="60.75" customHeight="1" x14ac:dyDescent="0.25">
      <c r="A20" s="163"/>
      <c r="B20" s="162"/>
      <c r="C20" s="116"/>
      <c r="D20" s="105"/>
      <c r="E20" s="76"/>
      <c r="F20" s="76"/>
      <c r="G20" s="110"/>
      <c r="H20" s="112"/>
      <c r="I20" s="91"/>
      <c r="J20" s="112"/>
      <c r="K20" s="112"/>
      <c r="L20" s="112"/>
      <c r="M20" s="91"/>
      <c r="N20" s="104"/>
      <c r="O20" s="27" t="s">
        <v>18</v>
      </c>
      <c r="P20" s="27" t="s">
        <v>18</v>
      </c>
      <c r="Q20" s="47">
        <v>0.5</v>
      </c>
      <c r="R20" s="77"/>
      <c r="S20" s="106"/>
      <c r="T20" s="106"/>
      <c r="U20" s="39">
        <v>0</v>
      </c>
      <c r="V20" s="105"/>
      <c r="W20" s="105"/>
      <c r="X20" s="105"/>
    </row>
    <row r="21" spans="1:24" ht="51" hidden="1" customHeight="1" x14ac:dyDescent="0.25">
      <c r="A21" s="163"/>
      <c r="B21" s="162"/>
      <c r="C21" s="116"/>
      <c r="D21" s="105"/>
      <c r="E21" s="76"/>
      <c r="F21" s="77"/>
      <c r="G21" s="111"/>
      <c r="H21" s="74"/>
      <c r="I21" s="86"/>
      <c r="J21" s="74"/>
      <c r="K21" s="74"/>
      <c r="L21" s="112"/>
      <c r="M21" s="91"/>
      <c r="N21" s="104"/>
      <c r="O21" s="27" t="s">
        <v>18</v>
      </c>
      <c r="P21" s="27" t="s">
        <v>19</v>
      </c>
      <c r="Q21" s="38">
        <v>0.5</v>
      </c>
      <c r="R21" s="31" t="s">
        <v>74</v>
      </c>
      <c r="S21" s="106"/>
      <c r="T21" s="106"/>
      <c r="U21" s="39">
        <f>IFERROR(L18-(L18*Q21),"")</f>
        <v>25</v>
      </c>
      <c r="V21" s="105"/>
      <c r="W21" s="105"/>
      <c r="X21" s="105"/>
    </row>
    <row r="22" spans="1:24" ht="63.75" hidden="1" customHeight="1" x14ac:dyDescent="0.25">
      <c r="A22" s="99"/>
      <c r="B22" s="114"/>
      <c r="C22" s="117"/>
      <c r="D22" s="72"/>
      <c r="E22" s="77"/>
      <c r="F22" s="31" t="s">
        <v>75</v>
      </c>
      <c r="G22" s="37" t="s">
        <v>27</v>
      </c>
      <c r="H22" s="51">
        <f>+VLOOKUP(G22,'[1]Tabla de valoración'!$A$4:$B$7,2,0)</f>
        <v>3</v>
      </c>
      <c r="I22" s="37" t="s">
        <v>39</v>
      </c>
      <c r="J22" s="51">
        <f>+VLOOKUP('[2]Mapa de riesgo cartera'!I22,'[1]Tabla de valoración'!$A$12:$B$15,2,0)</f>
        <v>20</v>
      </c>
      <c r="K22" s="51">
        <f t="shared" si="0"/>
        <v>60</v>
      </c>
      <c r="L22" s="74"/>
      <c r="M22" s="86"/>
      <c r="N22" s="104"/>
      <c r="O22" s="27" t="s">
        <v>18</v>
      </c>
      <c r="P22" s="27" t="s">
        <v>19</v>
      </c>
      <c r="Q22" s="38">
        <v>0.5</v>
      </c>
      <c r="R22" s="31" t="s">
        <v>76</v>
      </c>
      <c r="S22" s="107"/>
      <c r="T22" s="107"/>
      <c r="U22" s="27">
        <f>IFERROR(L18-(L18*Q22),"")</f>
        <v>25</v>
      </c>
      <c r="V22" s="72"/>
      <c r="W22" s="72"/>
      <c r="X22" s="72"/>
    </row>
    <row r="23" spans="1:24" ht="63" customHeight="1" x14ac:dyDescent="0.25">
      <c r="A23" s="98" t="s">
        <v>98</v>
      </c>
      <c r="B23" s="75" t="s">
        <v>124</v>
      </c>
      <c r="C23" s="100" t="s">
        <v>125</v>
      </c>
      <c r="D23" s="71" t="s">
        <v>60</v>
      </c>
      <c r="E23" s="75"/>
      <c r="F23" s="48"/>
      <c r="G23" s="37" t="s">
        <v>27</v>
      </c>
      <c r="H23" s="51">
        <f>+VLOOKUP(G23,'[1]Tabla de valoración'!$A$4:$B$7,2,0)</f>
        <v>3</v>
      </c>
      <c r="I23" s="52" t="s">
        <v>29</v>
      </c>
      <c r="J23" s="51">
        <f>+VLOOKUP('[2]Mapa de riesgo cartera'!I23,'[1]Tabla de valoración'!$A$12:$B$15,2,0)</f>
        <v>20</v>
      </c>
      <c r="K23" s="51">
        <f t="shared" si="0"/>
        <v>60</v>
      </c>
      <c r="L23" s="73">
        <f>+AVERAGE(K23:K24)</f>
        <v>60</v>
      </c>
      <c r="M23" s="85" t="str">
        <f>+IF(L23&lt;=5,"Aceptable",IF(AND(L23&gt;5,L23&lt;=10),"Tolerable",IF(AND(L23&gt;10,L23&lt;=30),"Moderado",IF(AND(L23&gt;30,L23&lt;=40),"Importante","Inaceptable"))))</f>
        <v>Inaceptable</v>
      </c>
      <c r="N23" s="104" t="str">
        <f>+A23</f>
        <v>XXXX</v>
      </c>
      <c r="O23" s="71" t="s">
        <v>18</v>
      </c>
      <c r="P23" s="71" t="s">
        <v>18</v>
      </c>
      <c r="Q23" s="96">
        <v>0.75</v>
      </c>
      <c r="R23" s="75" t="s">
        <v>94</v>
      </c>
      <c r="S23" s="107" t="s">
        <v>65</v>
      </c>
      <c r="T23" s="107" t="s">
        <v>73</v>
      </c>
      <c r="U23" s="27">
        <f>IFERROR(L23-(L23*Q23),"")</f>
        <v>15</v>
      </c>
      <c r="V23" s="71">
        <f>+AVERAGE(U23:U24)</f>
        <v>37.5</v>
      </c>
      <c r="W23" s="107" t="str">
        <f>+IF(V23&lt;=5,"Aceptable",IF(AND(V23&gt;5,V23&lt;=10),"Tolerable",IF(AND(V23&gt;10,V23&lt;=30),"Moderado",IF(AND(V23&gt;30,V23&lt;=40),"Importante","Inaceptable"))))</f>
        <v>Importante</v>
      </c>
      <c r="X23" s="71" t="s">
        <v>51</v>
      </c>
    </row>
    <row r="24" spans="1:24" ht="114" customHeight="1" x14ac:dyDescent="0.25">
      <c r="A24" s="99"/>
      <c r="B24" s="77"/>
      <c r="C24" s="101"/>
      <c r="D24" s="72"/>
      <c r="E24" s="77"/>
      <c r="F24" s="32"/>
      <c r="G24" s="37" t="s">
        <v>27</v>
      </c>
      <c r="H24" s="51">
        <f>+VLOOKUP(G24,'[1]Tabla de valoración'!$A$4:$B$7,2,0)</f>
        <v>3</v>
      </c>
      <c r="I24" s="37" t="s">
        <v>29</v>
      </c>
      <c r="J24" s="51">
        <f>+VLOOKUP('[2]Mapa de riesgo cartera'!I24,'[1]Tabla de valoración'!$A$12:$B$15,2,0)</f>
        <v>20</v>
      </c>
      <c r="K24" s="51">
        <f t="shared" si="0"/>
        <v>60</v>
      </c>
      <c r="L24" s="74"/>
      <c r="M24" s="86"/>
      <c r="N24" s="104"/>
      <c r="O24" s="72"/>
      <c r="P24" s="72"/>
      <c r="Q24" s="97"/>
      <c r="R24" s="77"/>
      <c r="S24" s="107"/>
      <c r="T24" s="107"/>
      <c r="U24" s="27">
        <f>IFERROR(L23-(L23*Q24),"")</f>
        <v>60</v>
      </c>
      <c r="V24" s="72"/>
      <c r="W24" s="107"/>
      <c r="X24" s="72"/>
    </row>
    <row r="25" spans="1:24" ht="90" customHeight="1" x14ac:dyDescent="0.25">
      <c r="A25" s="98" t="s">
        <v>98</v>
      </c>
      <c r="B25" s="75" t="s">
        <v>123</v>
      </c>
      <c r="C25" s="100" t="s">
        <v>126</v>
      </c>
      <c r="D25" s="71" t="s">
        <v>64</v>
      </c>
      <c r="E25" s="75"/>
      <c r="F25" s="75"/>
      <c r="G25" s="85" t="s">
        <v>26</v>
      </c>
      <c r="H25" s="73">
        <f>+VLOOKUP(G25,'[1]Tabla de valoración'!$A$4:$B$7,2,0)</f>
        <v>2</v>
      </c>
      <c r="I25" s="85" t="s">
        <v>29</v>
      </c>
      <c r="J25" s="73">
        <f>+VLOOKUP('[2]Mapa de riesgo cartera'!I25,'[1]Tabla de valoración'!$A$12:$B$15,2,0)</f>
        <v>20</v>
      </c>
      <c r="K25" s="73">
        <f>+H25*J25</f>
        <v>40</v>
      </c>
      <c r="L25" s="73">
        <f>+AVERAGE(K25)</f>
        <v>40</v>
      </c>
      <c r="M25" s="85" t="str">
        <f>+IF(L25&lt;=5,"Aceptable",IF(AND(L25&gt;5,L25&lt;=10),"Tolerable",IF(AND(L25&gt;10,L25&lt;=30),"Moderado",IF(AND(L25&gt;30,L25&lt;=40),"Importante","Inaceptable"))))</f>
        <v>Importante</v>
      </c>
      <c r="N25" s="98" t="str">
        <f>+A25</f>
        <v>XXXX</v>
      </c>
      <c r="O25" s="71" t="s">
        <v>18</v>
      </c>
      <c r="P25" s="71" t="s">
        <v>19</v>
      </c>
      <c r="Q25" s="96">
        <v>0.5</v>
      </c>
      <c r="R25" s="108" t="s">
        <v>89</v>
      </c>
      <c r="S25" s="107" t="s">
        <v>65</v>
      </c>
      <c r="T25" s="107" t="s">
        <v>73</v>
      </c>
      <c r="U25" s="71">
        <f>+L25-(L25*Q25)</f>
        <v>20</v>
      </c>
      <c r="V25" s="71">
        <f>+AVERAGE(U25)</f>
        <v>20</v>
      </c>
      <c r="W25" s="71" t="str">
        <f>+IF(V25&lt;=5,"Aceptable",IF(AND(V25&gt;5,V25&lt;=10),"Tolerable",IF(AND(V25&gt;10,V25&lt;=30),"Moderado",IF(AND(V25&gt;30,V25&lt;=40),"Importante","Inaceptable"))))</f>
        <v>Moderado</v>
      </c>
      <c r="X25" s="71" t="s">
        <v>52</v>
      </c>
    </row>
    <row r="26" spans="1:24" ht="90" customHeight="1" x14ac:dyDescent="0.25">
      <c r="A26" s="99"/>
      <c r="B26" s="77"/>
      <c r="C26" s="101"/>
      <c r="D26" s="72"/>
      <c r="E26" s="77"/>
      <c r="F26" s="77"/>
      <c r="G26" s="86"/>
      <c r="H26" s="74"/>
      <c r="I26" s="86"/>
      <c r="J26" s="74"/>
      <c r="K26" s="74"/>
      <c r="L26" s="74"/>
      <c r="M26" s="86"/>
      <c r="N26" s="99"/>
      <c r="O26" s="72"/>
      <c r="P26" s="72"/>
      <c r="Q26" s="72"/>
      <c r="R26" s="108"/>
      <c r="S26" s="107"/>
      <c r="T26" s="107"/>
      <c r="U26" s="72"/>
      <c r="V26" s="72"/>
      <c r="W26" s="72"/>
      <c r="X26" s="72"/>
    </row>
    <row r="27" spans="1:24" ht="50.25" customHeight="1" x14ac:dyDescent="0.25">
      <c r="A27" s="98" t="s">
        <v>98</v>
      </c>
      <c r="B27" s="75"/>
      <c r="C27" s="100"/>
      <c r="D27" s="71"/>
      <c r="E27" s="75"/>
      <c r="F27" s="102"/>
      <c r="G27" s="37" t="s">
        <v>26</v>
      </c>
      <c r="H27" s="51">
        <f>+VLOOKUP(G27,'[1]Tabla de valoración'!$A$4:$B$7,2,0)</f>
        <v>2</v>
      </c>
      <c r="I27" s="37" t="s">
        <v>29</v>
      </c>
      <c r="J27" s="51">
        <f>+VLOOKUP('[2]Mapa de riesgo cartera'!I27,'[1]Tabla de valoración'!$A$12:$B$15,2,0)</f>
        <v>10</v>
      </c>
      <c r="K27" s="51">
        <f t="shared" si="0"/>
        <v>20</v>
      </c>
      <c r="L27" s="73">
        <f>+AVERAGE(K27:K28)</f>
        <v>30</v>
      </c>
      <c r="M27" s="85" t="str">
        <f>+IF(L27&lt;=5,"Aceptable",IF(AND(L27&gt;5,L27&lt;=10),"Tolerable",IF(AND(L27&gt;10,L27&lt;=30),"Moderado",IF(AND(L27&gt;30,L27&lt;=40),"Importante","Inaceptable"))))</f>
        <v>Moderado</v>
      </c>
      <c r="N27" s="104" t="str">
        <f>+A27</f>
        <v>XXXX</v>
      </c>
      <c r="O27" s="71" t="s">
        <v>18</v>
      </c>
      <c r="P27" s="71" t="s">
        <v>18</v>
      </c>
      <c r="Q27" s="96">
        <v>0.75</v>
      </c>
      <c r="R27" s="100" t="s">
        <v>91</v>
      </c>
      <c r="S27" s="71" t="s">
        <v>65</v>
      </c>
      <c r="T27" s="71" t="s">
        <v>92</v>
      </c>
      <c r="U27" s="71">
        <f t="shared" ref="U27" si="5">IFERROR(K27-(K27*Q27),"")</f>
        <v>5</v>
      </c>
      <c r="V27" s="71">
        <f>+AVERAGE(U27)</f>
        <v>5</v>
      </c>
      <c r="W27" s="71" t="str">
        <f>+IF(V27&lt;=5,"Aceptable",IF(AND(V27&gt;5,V27&lt;=10),"Tolerable",IF(AND(V27&gt;10,V27&lt;=30),"Moderado",IF(AND(V27&gt;30,V27&lt;=40),"Importante","Inaceptable"))))</f>
        <v>Aceptable</v>
      </c>
      <c r="X27" s="71" t="s">
        <v>52</v>
      </c>
    </row>
    <row r="28" spans="1:24" ht="86.25" customHeight="1" x14ac:dyDescent="0.25">
      <c r="A28" s="99"/>
      <c r="B28" s="77"/>
      <c r="C28" s="101"/>
      <c r="D28" s="72"/>
      <c r="E28" s="77"/>
      <c r="F28" s="103"/>
      <c r="G28" s="52" t="s">
        <v>26</v>
      </c>
      <c r="H28" s="51">
        <f>+VLOOKUP(G28,'[1]Tabla de valoración'!$A$4:$B$7,2,0)</f>
        <v>2</v>
      </c>
      <c r="I28" s="37" t="s">
        <v>29</v>
      </c>
      <c r="J28" s="51">
        <v>20</v>
      </c>
      <c r="K28" s="51">
        <f t="shared" si="0"/>
        <v>40</v>
      </c>
      <c r="L28" s="74"/>
      <c r="M28" s="86"/>
      <c r="N28" s="104"/>
      <c r="O28" s="72"/>
      <c r="P28" s="72"/>
      <c r="Q28" s="72"/>
      <c r="R28" s="101"/>
      <c r="S28" s="72"/>
      <c r="T28" s="72"/>
      <c r="U28" s="72"/>
      <c r="V28" s="72"/>
      <c r="W28" s="72"/>
      <c r="X28" s="72"/>
    </row>
    <row r="29" spans="1:24" ht="33.75" customHeight="1" x14ac:dyDescent="0.25"/>
    <row r="30" spans="1:24" ht="26.25" customHeight="1" x14ac:dyDescent="0.25">
      <c r="B30" t="s">
        <v>103</v>
      </c>
    </row>
    <row r="31" spans="1:24" ht="15" customHeight="1" x14ac:dyDescent="0.25"/>
    <row r="32" spans="1:24" ht="15" customHeight="1" x14ac:dyDescent="0.25"/>
    <row r="36" spans="2:16" ht="15" hidden="1" customHeight="1" x14ac:dyDescent="0.25">
      <c r="D36" t="s">
        <v>64</v>
      </c>
      <c r="G36" s="30" t="s">
        <v>33</v>
      </c>
      <c r="I36" s="35" t="s">
        <v>36</v>
      </c>
      <c r="L36" t="s">
        <v>51</v>
      </c>
      <c r="O36" t="s">
        <v>18</v>
      </c>
      <c r="P36" t="s">
        <v>18</v>
      </c>
    </row>
    <row r="37" spans="2:16" ht="2.25" hidden="1" customHeight="1" x14ac:dyDescent="0.25">
      <c r="D37" t="s">
        <v>67</v>
      </c>
      <c r="G37" t="s">
        <v>27</v>
      </c>
      <c r="I37" t="s">
        <v>28</v>
      </c>
      <c r="L37" t="s">
        <v>52</v>
      </c>
      <c r="O37" t="s">
        <v>19</v>
      </c>
      <c r="P37" t="s">
        <v>19</v>
      </c>
    </row>
    <row r="38" spans="2:16" ht="15" hidden="1" customHeight="1" x14ac:dyDescent="0.25">
      <c r="D38" t="s">
        <v>20</v>
      </c>
      <c r="G38" t="s">
        <v>26</v>
      </c>
      <c r="I38" t="s">
        <v>29</v>
      </c>
      <c r="L38" t="s">
        <v>53</v>
      </c>
    </row>
    <row r="39" spans="2:16" ht="15" hidden="1" customHeight="1" x14ac:dyDescent="0.25">
      <c r="D39" t="s">
        <v>60</v>
      </c>
      <c r="G39" t="s">
        <v>25</v>
      </c>
      <c r="I39" t="s">
        <v>39</v>
      </c>
      <c r="L39" t="s">
        <v>54</v>
      </c>
    </row>
    <row r="40" spans="2:16" ht="15" hidden="1" customHeight="1" x14ac:dyDescent="0.25">
      <c r="D40" t="s">
        <v>61</v>
      </c>
      <c r="L40" t="s">
        <v>55</v>
      </c>
    </row>
    <row r="41" spans="2:16" ht="15" hidden="1" customHeight="1" x14ac:dyDescent="0.25">
      <c r="D41" t="s">
        <v>62</v>
      </c>
    </row>
    <row r="42" spans="2:16" ht="15" hidden="1" customHeight="1" x14ac:dyDescent="0.25">
      <c r="D42" t="s">
        <v>63</v>
      </c>
    </row>
    <row r="43" spans="2:16" ht="15" customHeight="1" x14ac:dyDescent="0.25">
      <c r="B43" t="s">
        <v>106</v>
      </c>
    </row>
    <row r="44" spans="2:16" ht="15" customHeight="1" x14ac:dyDescent="0.25"/>
    <row r="45" spans="2:16" ht="15" customHeight="1" x14ac:dyDescent="0.25"/>
    <row r="46" spans="2:16" ht="15" customHeight="1" x14ac:dyDescent="0.25"/>
    <row r="47" spans="2:16" ht="15" customHeight="1" x14ac:dyDescent="0.25"/>
    <row r="48" spans="2:16" ht="15" customHeight="1" x14ac:dyDescent="0.25"/>
    <row r="49" spans="2:3" ht="15" customHeight="1" x14ac:dyDescent="0.25"/>
    <row r="50" spans="2:3" ht="15" customHeight="1" x14ac:dyDescent="0.25"/>
    <row r="51" spans="2:3" ht="15" customHeight="1" x14ac:dyDescent="0.25"/>
    <row r="52" spans="2:3" ht="15" customHeight="1" x14ac:dyDescent="0.25"/>
    <row r="53" spans="2:3" ht="15" customHeight="1" x14ac:dyDescent="0.25"/>
    <row r="54" spans="2:3" ht="15" customHeight="1" x14ac:dyDescent="0.25">
      <c r="B54" t="s">
        <v>114</v>
      </c>
    </row>
    <row r="55" spans="2:3" ht="15" customHeight="1" x14ac:dyDescent="0.25"/>
    <row r="56" spans="2:3" ht="15" customHeight="1" x14ac:dyDescent="0.25">
      <c r="B56" t="s">
        <v>110</v>
      </c>
    </row>
    <row r="57" spans="2:3" ht="15" customHeight="1" x14ac:dyDescent="0.25"/>
    <row r="58" spans="2:3" ht="15" customHeight="1" x14ac:dyDescent="0.25"/>
    <row r="59" spans="2:3" ht="15" customHeight="1" x14ac:dyDescent="0.25"/>
    <row r="60" spans="2:3" ht="15" customHeight="1" x14ac:dyDescent="0.25"/>
    <row r="61" spans="2:3" ht="15" customHeight="1" x14ac:dyDescent="0.25">
      <c r="B61" s="158"/>
      <c r="C61" s="158"/>
    </row>
    <row r="62" spans="2:3" ht="15" customHeight="1" x14ac:dyDescent="0.25">
      <c r="B62" s="159"/>
      <c r="C62" s="160"/>
    </row>
    <row r="63" spans="2:3" ht="15" hidden="1" customHeight="1" x14ac:dyDescent="0.25">
      <c r="B63" s="156" t="s">
        <v>108</v>
      </c>
      <c r="C63" s="157" t="s">
        <v>109</v>
      </c>
    </row>
    <row r="64" spans="2:3" ht="15" hidden="1" customHeight="1" x14ac:dyDescent="0.25">
      <c r="B64" s="154" t="s">
        <v>110</v>
      </c>
      <c r="C64" s="153" t="s">
        <v>111</v>
      </c>
    </row>
    <row r="65" spans="2:3" ht="15" hidden="1" customHeight="1" x14ac:dyDescent="0.25">
      <c r="B65" s="155" t="s">
        <v>112</v>
      </c>
      <c r="C65" s="153" t="s">
        <v>113</v>
      </c>
    </row>
    <row r="66" spans="2:3" ht="15" hidden="1" customHeight="1" x14ac:dyDescent="0.25"/>
    <row r="67" spans="2:3" ht="15" hidden="1" customHeight="1" x14ac:dyDescent="0.25"/>
    <row r="68" spans="2:3" ht="15" hidden="1" customHeight="1" x14ac:dyDescent="0.25"/>
    <row r="69" spans="2:3" ht="15" hidden="1" customHeight="1" x14ac:dyDescent="0.25"/>
    <row r="70" spans="2:3" ht="15" hidden="1" customHeight="1" x14ac:dyDescent="0.25"/>
    <row r="71" spans="2:3" ht="15" hidden="1" customHeight="1" x14ac:dyDescent="0.25"/>
    <row r="72" spans="2:3" ht="15" hidden="1" customHeight="1" x14ac:dyDescent="0.25"/>
    <row r="73" spans="2:3" ht="15" hidden="1" customHeight="1" x14ac:dyDescent="0.25"/>
    <row r="74" spans="2:3" ht="15" hidden="1" customHeight="1" x14ac:dyDescent="0.25"/>
    <row r="75" spans="2:3" ht="15" hidden="1" customHeight="1" x14ac:dyDescent="0.25"/>
    <row r="76" spans="2:3" ht="15" hidden="1" customHeight="1" x14ac:dyDescent="0.25"/>
    <row r="77" spans="2:3" ht="15" hidden="1" customHeight="1" x14ac:dyDescent="0.25"/>
    <row r="78" spans="2:3" ht="15" customHeight="1" x14ac:dyDescent="0.25"/>
    <row r="79" spans="2:3" ht="15" customHeight="1" x14ac:dyDescent="0.25"/>
    <row r="80" spans="2:3" ht="15" customHeight="1" x14ac:dyDescent="0.25"/>
    <row r="81" ht="15" customHeight="1" x14ac:dyDescent="0.25"/>
    <row r="82" ht="15" customHeight="1" x14ac:dyDescent="0.25"/>
  </sheetData>
  <mergeCells count="194">
    <mergeCell ref="A4:B4"/>
    <mergeCell ref="C4:D4"/>
    <mergeCell ref="N4:Q4"/>
    <mergeCell ref="A1:B3"/>
    <mergeCell ref="N1:Q3"/>
    <mergeCell ref="C1:G1"/>
    <mergeCell ref="C2:G2"/>
    <mergeCell ref="S5:S6"/>
    <mergeCell ref="T5:T6"/>
    <mergeCell ref="C3:G3"/>
    <mergeCell ref="F4:G4"/>
    <mergeCell ref="R1:W1"/>
    <mergeCell ref="R2:W2"/>
    <mergeCell ref="R3:W3"/>
    <mergeCell ref="R4:W4"/>
    <mergeCell ref="U5:W5"/>
    <mergeCell ref="I1:M1"/>
    <mergeCell ref="I2:M2"/>
    <mergeCell ref="I3:M3"/>
    <mergeCell ref="I4:M4"/>
    <mergeCell ref="X5:X6"/>
    <mergeCell ref="A7:A10"/>
    <mergeCell ref="B7:B10"/>
    <mergeCell ref="C7:C10"/>
    <mergeCell ref="D7:D10"/>
    <mergeCell ref="L7:L10"/>
    <mergeCell ref="M7:M10"/>
    <mergeCell ref="G5:M5"/>
    <mergeCell ref="N5:N6"/>
    <mergeCell ref="O5:O6"/>
    <mergeCell ref="P5:P6"/>
    <mergeCell ref="Q5:Q6"/>
    <mergeCell ref="R5:R6"/>
    <mergeCell ref="A5:A6"/>
    <mergeCell ref="B5:B6"/>
    <mergeCell ref="C5:C6"/>
    <mergeCell ref="D5:D6"/>
    <mergeCell ref="E5:E6"/>
    <mergeCell ref="F5:F6"/>
    <mergeCell ref="T7:T10"/>
    <mergeCell ref="U7:U10"/>
    <mergeCell ref="V7:V10"/>
    <mergeCell ref="W7:W10"/>
    <mergeCell ref="F9:F10"/>
    <mergeCell ref="X7:X10"/>
    <mergeCell ref="X11:X14"/>
    <mergeCell ref="N7:N10"/>
    <mergeCell ref="O7:O10"/>
    <mergeCell ref="P7:P10"/>
    <mergeCell ref="Q7:Q10"/>
    <mergeCell ref="R7:R10"/>
    <mergeCell ref="S7:S10"/>
    <mergeCell ref="V11:V14"/>
    <mergeCell ref="W11:W14"/>
    <mergeCell ref="R11:R12"/>
    <mergeCell ref="S11:S14"/>
    <mergeCell ref="R13:R14"/>
    <mergeCell ref="U13:U14"/>
    <mergeCell ref="T11:T14"/>
    <mergeCell ref="U11:U12"/>
    <mergeCell ref="Q13:Q14"/>
    <mergeCell ref="O11:O12"/>
    <mergeCell ref="P11:P12"/>
    <mergeCell ref="Q11:Q12"/>
    <mergeCell ref="O13:O14"/>
    <mergeCell ref="P13:P14"/>
    <mergeCell ref="N11:N14"/>
    <mergeCell ref="B15:B17"/>
    <mergeCell ref="C15:C17"/>
    <mergeCell ref="D15:D17"/>
    <mergeCell ref="L15:L17"/>
    <mergeCell ref="M15:M17"/>
    <mergeCell ref="N15:N17"/>
    <mergeCell ref="S15:S17"/>
    <mergeCell ref="T15:T17"/>
    <mergeCell ref="V15:V17"/>
    <mergeCell ref="H11:H12"/>
    <mergeCell ref="I11:I12"/>
    <mergeCell ref="J11:J12"/>
    <mergeCell ref="K11:K12"/>
    <mergeCell ref="L11:L14"/>
    <mergeCell ref="M11:M14"/>
    <mergeCell ref="K13:K14"/>
    <mergeCell ref="X15:X17"/>
    <mergeCell ref="W15:W17"/>
    <mergeCell ref="A23:A24"/>
    <mergeCell ref="B23:B24"/>
    <mergeCell ref="C23:C24"/>
    <mergeCell ref="D23:D24"/>
    <mergeCell ref="L23:L24"/>
    <mergeCell ref="M23:M24"/>
    <mergeCell ref="A11:A14"/>
    <mergeCell ref="B11:B14"/>
    <mergeCell ref="C11:C14"/>
    <mergeCell ref="D11:D14"/>
    <mergeCell ref="G11:G12"/>
    <mergeCell ref="L18:L22"/>
    <mergeCell ref="J16:J17"/>
    <mergeCell ref="K16:K17"/>
    <mergeCell ref="A18:A22"/>
    <mergeCell ref="B18:B22"/>
    <mergeCell ref="C18:C22"/>
    <mergeCell ref="D18:D22"/>
    <mergeCell ref="G13:G14"/>
    <mergeCell ref="H13:H14"/>
    <mergeCell ref="I13:I14"/>
    <mergeCell ref="J13:J14"/>
    <mergeCell ref="F16:F17"/>
    <mergeCell ref="A15:A17"/>
    <mergeCell ref="E18:E22"/>
    <mergeCell ref="F18:F21"/>
    <mergeCell ref="G18:G21"/>
    <mergeCell ref="H18:H21"/>
    <mergeCell ref="N23:N24"/>
    <mergeCell ref="S23:S24"/>
    <mergeCell ref="T23:T24"/>
    <mergeCell ref="V23:V24"/>
    <mergeCell ref="W23:W24"/>
    <mergeCell ref="I18:I21"/>
    <mergeCell ref="J18:J21"/>
    <mergeCell ref="K18:K21"/>
    <mergeCell ref="E23:E24"/>
    <mergeCell ref="N27:N28"/>
    <mergeCell ref="O27:O28"/>
    <mergeCell ref="P27:P28"/>
    <mergeCell ref="Q27:Q28"/>
    <mergeCell ref="X18:X22"/>
    <mergeCell ref="M18:M22"/>
    <mergeCell ref="N18:N22"/>
    <mergeCell ref="S18:S22"/>
    <mergeCell ref="T18:T22"/>
    <mergeCell ref="V18:V22"/>
    <mergeCell ref="X23:X24"/>
    <mergeCell ref="X27:X28"/>
    <mergeCell ref="X25:X26"/>
    <mergeCell ref="R25:R26"/>
    <mergeCell ref="S25:S26"/>
    <mergeCell ref="T25:T26"/>
    <mergeCell ref="R27:R28"/>
    <mergeCell ref="S27:S28"/>
    <mergeCell ref="T27:T28"/>
    <mergeCell ref="U27:U28"/>
    <mergeCell ref="V27:V28"/>
    <mergeCell ref="W27:W28"/>
    <mergeCell ref="U25:U26"/>
    <mergeCell ref="W18:W22"/>
    <mergeCell ref="A27:A28"/>
    <mergeCell ref="B27:B28"/>
    <mergeCell ref="C27:C28"/>
    <mergeCell ref="D27:D28"/>
    <mergeCell ref="F27:F28"/>
    <mergeCell ref="N25:N26"/>
    <mergeCell ref="O25:O26"/>
    <mergeCell ref="P25:P26"/>
    <mergeCell ref="Q25:Q26"/>
    <mergeCell ref="A25:A26"/>
    <mergeCell ref="B25:B26"/>
    <mergeCell ref="C25:C26"/>
    <mergeCell ref="D25:D26"/>
    <mergeCell ref="L25:L26"/>
    <mergeCell ref="M25:M26"/>
    <mergeCell ref="L27:L28"/>
    <mergeCell ref="E27:E28"/>
    <mergeCell ref="E25:E26"/>
    <mergeCell ref="F25:F26"/>
    <mergeCell ref="G25:G26"/>
    <mergeCell ref="H25:H26"/>
    <mergeCell ref="I25:I26"/>
    <mergeCell ref="J25:J26"/>
    <mergeCell ref="M27:M28"/>
    <mergeCell ref="V25:V26"/>
    <mergeCell ref="W25:W26"/>
    <mergeCell ref="K25:K26"/>
    <mergeCell ref="E7:E10"/>
    <mergeCell ref="G9:G10"/>
    <mergeCell ref="I9:I10"/>
    <mergeCell ref="H9:H10"/>
    <mergeCell ref="E11:E14"/>
    <mergeCell ref="F13:F14"/>
    <mergeCell ref="E15:E17"/>
    <mergeCell ref="G16:G17"/>
    <mergeCell ref="H16:H17"/>
    <mergeCell ref="I16:I17"/>
    <mergeCell ref="J9:J10"/>
    <mergeCell ref="K9:K10"/>
    <mergeCell ref="O15:O17"/>
    <mergeCell ref="P15:P17"/>
    <mergeCell ref="Q15:Q17"/>
    <mergeCell ref="R15:R17"/>
    <mergeCell ref="R18:R20"/>
    <mergeCell ref="O23:O24"/>
    <mergeCell ref="P23:P24"/>
    <mergeCell ref="Q23:Q24"/>
    <mergeCell ref="R23:R24"/>
  </mergeCells>
  <phoneticPr fontId="15" type="noConversion"/>
  <conditionalFormatting sqref="G7:G9 G11:G16 G18 G22:G25 G27:G28">
    <cfRule type="containsText" dxfId="34" priority="6" operator="containsText" text="Baja">
      <formula>NOT(ISERROR(SEARCH("Baja",G7)))</formula>
    </cfRule>
    <cfRule type="containsText" dxfId="33" priority="7" operator="containsText" text="Media">
      <formula>NOT(ISERROR(SEARCH("Media",G7)))</formula>
    </cfRule>
    <cfRule type="containsText" dxfId="32" priority="8" operator="containsText" text="Alta">
      <formula>NOT(ISERROR(SEARCH("Alta",G7)))</formula>
    </cfRule>
  </conditionalFormatting>
  <conditionalFormatting sqref="G7:H9 G11:H11 G13:H14 G18:H18 G22:H25 G27:H28">
    <cfRule type="containsText" dxfId="31" priority="23" operator="containsText" text="Baja">
      <formula>NOT(ISERROR(SEARCH("Baja",G7)))</formula>
    </cfRule>
    <cfRule type="containsText" dxfId="30" priority="24" operator="containsText" text="Media">
      <formula>NOT(ISERROR(SEARCH("Media",G7)))</formula>
    </cfRule>
    <cfRule type="containsText" dxfId="29" priority="25" operator="containsText" text="Alta">
      <formula>NOT(ISERROR(SEARCH("Alta",G7)))</formula>
    </cfRule>
  </conditionalFormatting>
  <conditionalFormatting sqref="G36:H36">
    <cfRule type="containsText" dxfId="28" priority="80" operator="containsText" text="Alta">
      <formula>NOT(ISERROR(SEARCH("Alta",G36)))</formula>
    </cfRule>
  </conditionalFormatting>
  <conditionalFormatting sqref="I7:I9 I11:I16 I18 I22:I25 I27:I28">
    <cfRule type="containsText" dxfId="27" priority="17" operator="containsText" text="Catastrófico">
      <formula>NOT(ISERROR(SEARCH("Catastrófico",I7)))</formula>
    </cfRule>
    <cfRule type="containsText" dxfId="26" priority="18" operator="containsText" text="Moderado">
      <formula>NOT(ISERROR(SEARCH("Moderado",I7)))</formula>
    </cfRule>
    <cfRule type="containsText" dxfId="25" priority="19" operator="containsText" text="Leve">
      <formula>NOT(ISERROR(SEARCH("Leve",I7)))</formula>
    </cfRule>
  </conditionalFormatting>
  <conditionalFormatting sqref="I7:K9 I11:M11 I13:J14 I18:L18 I22:K25 I27:K28 M7:M10 M12:M28 K13 L23:L28">
    <cfRule type="containsText" dxfId="24" priority="20" operator="containsText" text="Bajo">
      <formula>NOT(ISERROR(SEARCH("Bajo",I7)))</formula>
    </cfRule>
  </conditionalFormatting>
  <conditionalFormatting sqref="I7:K9 M7:M10 I11:M11 M12:M28 K13 I13:J14 I18:L18 I22:K25 L23:L28 I27:K28">
    <cfRule type="containsText" dxfId="23" priority="21" operator="containsText" text="Medio">
      <formula>NOT(ISERROR(SEARCH("Medio",I7)))</formula>
    </cfRule>
    <cfRule type="containsText" dxfId="22" priority="22" operator="containsText" text="Alto">
      <formula>NOT(ISERROR(SEARCH("Alto",I7)))</formula>
    </cfRule>
  </conditionalFormatting>
  <conditionalFormatting sqref="L7">
    <cfRule type="containsText" dxfId="21" priority="1" operator="containsText" text="Bajo">
      <formula>NOT(ISERROR(SEARCH("Bajo",L7)))</formula>
    </cfRule>
    <cfRule type="containsText" dxfId="20" priority="2" operator="containsText" text="Medio">
      <formula>NOT(ISERROR(SEARCH("Medio",L7)))</formula>
    </cfRule>
    <cfRule type="containsText" dxfId="19" priority="3" operator="containsText" text="Alto">
      <formula>NOT(ISERROR(SEARCH("Alto",L7)))</formula>
    </cfRule>
  </conditionalFormatting>
  <conditionalFormatting sqref="M7:M28">
    <cfRule type="containsText" dxfId="18" priority="10" operator="containsText" text="Moderado">
      <formula>NOT(ISERROR(SEARCH("Moderado",M7)))</formula>
    </cfRule>
    <cfRule type="containsText" dxfId="17" priority="11" operator="containsText" text="Importante">
      <formula>NOT(ISERROR(SEARCH("Importante",M7)))</formula>
    </cfRule>
    <cfRule type="containsText" dxfId="16" priority="12" operator="containsText" text="Inaceptable">
      <formula>NOT(ISERROR(SEARCH("Inaceptable",M7)))</formula>
    </cfRule>
    <cfRule type="containsText" dxfId="15" priority="13" operator="containsText" text="Importante">
      <formula>NOT(ISERROR(SEARCH("Importante",M7)))</formula>
    </cfRule>
    <cfRule type="containsText" dxfId="14" priority="14" operator="containsText" text="Moderada">
      <formula>NOT(ISERROR(SEARCH("Moderada",M7)))</formula>
    </cfRule>
    <cfRule type="containsText" dxfId="13" priority="15" operator="containsText" text="Tolerable">
      <formula>NOT(ISERROR(SEARCH("Tolerable",M7)))</formula>
    </cfRule>
    <cfRule type="containsText" dxfId="12" priority="16" operator="containsText" text="Aceptable">
      <formula>NOT(ISERROR(SEARCH("Aceptable",M7)))</formula>
    </cfRule>
  </conditionalFormatting>
  <conditionalFormatting sqref="M15:M17">
    <cfRule type="containsText" dxfId="11" priority="9" operator="containsText" text="Aceptable">
      <formula>NOT(ISERROR(SEARCH("Aceptable",M15)))</formula>
    </cfRule>
  </conditionalFormatting>
  <conditionalFormatting sqref="W7:W23">
    <cfRule type="containsText" dxfId="10" priority="59" operator="containsText" text="Tolerable">
      <formula>NOT(ISERROR(SEARCH("Tolerable",W7)))</formula>
    </cfRule>
  </conditionalFormatting>
  <conditionalFormatting sqref="W7:W28">
    <cfRule type="containsText" dxfId="9" priority="60" operator="containsText" text="Inaceptable">
      <formula>NOT(ISERROR(SEARCH("Inaceptable",W7)))</formula>
    </cfRule>
    <cfRule type="containsText" dxfId="8" priority="61" operator="containsText" text="Importante">
      <formula>NOT(ISERROR(SEARCH("Importante",W7)))</formula>
    </cfRule>
    <cfRule type="containsText" dxfId="7" priority="62" operator="containsText" text="Moderado">
      <formula>NOT(ISERROR(SEARCH("Moderado",W7)))</formula>
    </cfRule>
    <cfRule type="containsText" dxfId="6" priority="63" operator="containsText" text="Torerable">
      <formula>NOT(ISERROR(SEARCH("Torerable",W7)))</formula>
    </cfRule>
    <cfRule type="containsText" dxfId="5" priority="64" operator="containsText" text="Aceptable">
      <formula>NOT(ISERROR(SEARCH("Aceptable",W7)))</formula>
    </cfRule>
  </conditionalFormatting>
  <conditionalFormatting sqref="W8:W26">
    <cfRule type="containsText" dxfId="4" priority="75" operator="containsText" text="Bajo">
      <formula>NOT(ISERROR(SEARCH("Bajo",W8)))</formula>
    </cfRule>
    <cfRule type="containsText" dxfId="3" priority="76" operator="containsText" text="Medio">
      <formula>NOT(ISERROR(SEARCH("Medio",W8)))</formula>
    </cfRule>
    <cfRule type="containsText" dxfId="2" priority="77" operator="containsText" text="Alto">
      <formula>NOT(ISERROR(SEARCH("Alto",W8)))</formula>
    </cfRule>
  </conditionalFormatting>
  <conditionalFormatting sqref="W25:W28">
    <cfRule type="containsText" dxfId="1" priority="53" operator="containsText" text="Moderado">
      <formula>NOT(ISERROR(SEARCH("Moderado",W25)))</formula>
    </cfRule>
    <cfRule type="containsText" dxfId="0" priority="54" operator="containsText" text="Tolerable">
      <formula>NOT(ISERROR(SEARCH("Tolerable",W25)))</formula>
    </cfRule>
  </conditionalFormatting>
  <dataValidations count="5">
    <dataValidation type="list" allowBlank="1" showInputMessage="1" showErrorMessage="1" sqref="O7:P15 O18:P23 O25:P28" xr:uid="{5285D093-2479-414D-861F-87264A15A51D}">
      <formula1>$O$36:$O$37</formula1>
    </dataValidation>
    <dataValidation type="list" allowBlank="1" showInputMessage="1" showErrorMessage="1" sqref="D7:D28" xr:uid="{1CF34EF1-1F9E-4C62-BB04-170278AE3B47}">
      <formula1>$D$36:$D$42</formula1>
    </dataValidation>
    <dataValidation type="list" allowBlank="1" showInputMessage="1" showErrorMessage="1" sqref="X7:X28" xr:uid="{574F1568-52E0-45E7-BC73-6C0F10427639}">
      <formula1>$L$36:$L$40</formula1>
    </dataValidation>
    <dataValidation type="list" allowBlank="1" showInputMessage="1" showErrorMessage="1" sqref="G7:G9 G27:G28 G22:G25 G18 G11:G16" xr:uid="{F07F453A-6756-462B-A555-1396CF7A1FBE}">
      <formula1>$G$37:$G$39</formula1>
    </dataValidation>
    <dataValidation type="list" allowBlank="1" showInputMessage="1" showErrorMessage="1" sqref="I27:I28 I11:I16 I7:I9 I22:I25 I18" xr:uid="{A88BF5E6-FD99-4F4E-AB50-D4D4F8564EC5}">
      <formula1>$I$37:$I$39</formula1>
    </dataValidation>
  </dataValidations>
  <hyperlinks>
    <hyperlink ref="I6" location="'Estructura de Riesgos FP'!F3" display="Impacto" xr:uid="{33B03500-ABC0-4535-ADF2-648A89A6E5D8}"/>
    <hyperlink ref="G6" location="'Estructura de Riesgos FP'!E3" display="Probabilidad" xr:uid="{5643D45F-EF96-43E6-847D-E19885DD333C}"/>
  </hyperlink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valoración</vt:lpstr>
      <vt:lpstr>CARTERA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DENIS DEL  CARMEN ACOSTA PIMIENTA</cp:lastModifiedBy>
  <cp:lastPrinted>2024-01-25T23:11:12Z</cp:lastPrinted>
  <dcterms:created xsi:type="dcterms:W3CDTF">2018-09-28T16:14:14Z</dcterms:created>
  <dcterms:modified xsi:type="dcterms:W3CDTF">2024-01-26T19:43:15Z</dcterms:modified>
</cp:coreProperties>
</file>