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tadistica2\COMPARTIDO CALIDAD\CALIDAD\2024\MAPAS DE RIESGOS\ASISTENCIALES\"/>
    </mc:Choice>
  </mc:AlternateContent>
  <xr:revisionPtr revIDLastSave="0" documentId="13_ncr:1_{23B3B0E0-2064-4C76-A767-7A60DBC68CBF}" xr6:coauthVersionLast="47" xr6:coauthVersionMax="47" xr10:uidLastSave="{00000000-0000-0000-0000-000000000000}"/>
  <bookViews>
    <workbookView xWindow="-120" yWindow="-120" windowWidth="20730" windowHeight="11160" xr2:uid="{93707836-2198-47B6-B06D-DEB8FC33776E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4" i="1" l="1"/>
  <c r="U33" i="1"/>
  <c r="U32" i="1"/>
  <c r="U31" i="1"/>
  <c r="U30" i="1"/>
  <c r="U29" i="1"/>
  <c r="U28" i="1"/>
  <c r="U27" i="1"/>
  <c r="U26" i="1"/>
  <c r="J25" i="1"/>
  <c r="H25" i="1"/>
  <c r="K25" i="1" s="1"/>
  <c r="U25" i="1" s="1"/>
  <c r="N24" i="1"/>
  <c r="K24" i="1"/>
  <c r="U24" i="1" s="1"/>
  <c r="V24" i="1" s="1"/>
  <c r="W24" i="1" s="1"/>
  <c r="J24" i="1"/>
  <c r="L24" i="1" s="1"/>
  <c r="M24" i="1" s="1"/>
  <c r="H24" i="1"/>
  <c r="K23" i="1"/>
  <c r="J23" i="1"/>
  <c r="H23" i="1"/>
  <c r="K22" i="1"/>
  <c r="J22" i="1"/>
  <c r="H22" i="1"/>
  <c r="N21" i="1"/>
  <c r="L21" i="1"/>
  <c r="U21" i="1" s="1"/>
  <c r="K21" i="1"/>
  <c r="J21" i="1"/>
  <c r="H21" i="1"/>
  <c r="K20" i="1"/>
  <c r="J20" i="1"/>
  <c r="H20" i="1"/>
  <c r="K19" i="1"/>
  <c r="J19" i="1"/>
  <c r="H19" i="1"/>
  <c r="N18" i="1"/>
  <c r="J18" i="1"/>
  <c r="H18" i="1"/>
  <c r="K18" i="1" s="1"/>
  <c r="L18" i="1" s="1"/>
  <c r="J16" i="1"/>
  <c r="H16" i="1"/>
  <c r="K16" i="1" s="1"/>
  <c r="N15" i="1"/>
  <c r="K15" i="1"/>
  <c r="J15" i="1"/>
  <c r="H15" i="1"/>
  <c r="K13" i="1"/>
  <c r="J13" i="1"/>
  <c r="H13" i="1"/>
  <c r="N11" i="1"/>
  <c r="J11" i="1"/>
  <c r="H11" i="1"/>
  <c r="K11" i="1" s="1"/>
  <c r="L11" i="1" s="1"/>
  <c r="K10" i="1"/>
  <c r="J10" i="1"/>
  <c r="H10" i="1"/>
  <c r="K9" i="1"/>
  <c r="J9" i="1"/>
  <c r="H9" i="1"/>
  <c r="W8" i="1"/>
  <c r="N8" i="1"/>
  <c r="J8" i="1"/>
  <c r="K8" i="1" s="1"/>
  <c r="L8" i="1" s="1"/>
  <c r="M8" i="1" s="1"/>
  <c r="H8" i="1"/>
  <c r="M11" i="1" l="1"/>
  <c r="U11" i="1"/>
  <c r="U14" i="1"/>
  <c r="U12" i="1"/>
  <c r="L15" i="1"/>
  <c r="U20" i="1"/>
  <c r="U19" i="1"/>
  <c r="U18" i="1"/>
  <c r="V18" i="1" s="1"/>
  <c r="W18" i="1" s="1"/>
  <c r="M18" i="1"/>
  <c r="M21" i="1"/>
  <c r="U22" i="1"/>
  <c r="V21" i="1" s="1"/>
  <c r="W21" i="1" s="1"/>
  <c r="U23" i="1"/>
  <c r="V11" i="1" l="1"/>
  <c r="W11" i="1" s="1"/>
  <c r="U17" i="1"/>
  <c r="U15" i="1"/>
  <c r="U16" i="1"/>
  <c r="M15" i="1"/>
  <c r="V15" i="1" l="1"/>
  <c r="W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Gustavo Martinez</author>
  </authors>
  <commentList>
    <comment ref="Q6" authorId="0" shapeId="0" xr:uid="{CE34D23D-80CB-4B39-8BE6-A74C167CD4F5}">
      <text>
        <r>
          <rPr>
            <b/>
            <sz val="9"/>
            <color indexed="81"/>
            <rFont val="Tahoma"/>
            <family val="2"/>
          </rPr>
          <t>Gustavo Martinez:</t>
        </r>
        <r>
          <rPr>
            <sz val="9"/>
            <color indexed="81"/>
            <rFont val="Tahoma"/>
            <family val="2"/>
          </rPr>
          <t xml:space="preserve">
No Existe y no Documentado   0% 
Si existe y no documentado 50%
Existe y documentado 75%
</t>
        </r>
      </text>
    </comment>
  </commentList>
</comments>
</file>

<file path=xl/sharedStrings.xml><?xml version="1.0" encoding="utf-8"?>
<sst xmlns="http://schemas.openxmlformats.org/spreadsheetml/2006/main" count="225" uniqueCount="120">
  <si>
    <t xml:space="preserve">Mapa de riesgo </t>
  </si>
  <si>
    <t>Código: C.6.FOR.OO3</t>
  </si>
  <si>
    <t xml:space="preserve">Versión:01 </t>
  </si>
  <si>
    <t xml:space="preserve">Hospital San Jerónimo de Montería </t>
  </si>
  <si>
    <t>Fecha: Diciembre de 2018</t>
  </si>
  <si>
    <t>Aprobado por: Gestión de la calidad</t>
  </si>
  <si>
    <t>Nombre del área / proceso</t>
  </si>
  <si>
    <t>HOSPITALIZACIÓN</t>
  </si>
  <si>
    <t>Líder del área / proceso</t>
  </si>
  <si>
    <t xml:space="preserve">Nombre del  área </t>
  </si>
  <si>
    <t>Código del riesgo</t>
  </si>
  <si>
    <t>Nombre del riesgo</t>
  </si>
  <si>
    <t xml:space="preserve">Descripción </t>
  </si>
  <si>
    <t>Clasificación</t>
  </si>
  <si>
    <t xml:space="preserve">Causas </t>
  </si>
  <si>
    <t xml:space="preserve">Consecuencias </t>
  </si>
  <si>
    <t>Riesgo absoluto</t>
  </si>
  <si>
    <t>Existe control?</t>
  </si>
  <si>
    <t>Control documentado</t>
  </si>
  <si>
    <t>Valoración control</t>
  </si>
  <si>
    <t>Descripción del control</t>
  </si>
  <si>
    <t>Frecuencia del control</t>
  </si>
  <si>
    <t xml:space="preserve">Responsable </t>
  </si>
  <si>
    <t>Riesgo Residual</t>
  </si>
  <si>
    <t>Tratamiento</t>
  </si>
  <si>
    <t>Prob/ Frec</t>
  </si>
  <si>
    <t>Valor</t>
  </si>
  <si>
    <t>Impact/ Gravedad</t>
  </si>
  <si>
    <t>Valor Nivel</t>
  </si>
  <si>
    <t xml:space="preserve">Nivel </t>
  </si>
  <si>
    <t>B.2.1. R001</t>
  </si>
  <si>
    <t>Error o retrasos en el diagnóstico clínico.</t>
  </si>
  <si>
    <t>Posibles fallas o retrasos en el diagnóstico clínico que puedan comprometer la salud del paciente</t>
  </si>
  <si>
    <t>Riesgo operativo</t>
  </si>
  <si>
    <t>Demoras en la realización de exámenes de apoyo.</t>
  </si>
  <si>
    <t>Mala prestación del servicio
Afectación en la salud de los pacientes
Multas y/o sanciones por parte  de los entes de control</t>
  </si>
  <si>
    <t>Media</t>
  </si>
  <si>
    <t>Catastrófico</t>
  </si>
  <si>
    <t xml:space="preserve">SI </t>
  </si>
  <si>
    <t>SI</t>
  </si>
  <si>
    <t>Estructura funcional y operativa hospitalización</t>
  </si>
  <si>
    <t>Permanente</t>
  </si>
  <si>
    <t>Coordinador UEN Hospitalización</t>
  </si>
  <si>
    <t>Reducir el riesgo</t>
  </si>
  <si>
    <t>Falta de disponibilidad del personal asistencial (médicos, especialistas, enfermería)</t>
  </si>
  <si>
    <t>Poca disponibilidad de recursos que permitan la atención de los pacientes de forma adecuada</t>
  </si>
  <si>
    <t>Moderado</t>
  </si>
  <si>
    <t>B.2.1. R002</t>
  </si>
  <si>
    <t xml:space="preserve">
Falencias en la implementación de los protocolos  y actividades de enfermería</t>
  </si>
  <si>
    <t xml:space="preserve">
Falencias en la implementación de los protocolos  y actividades de enfermería para brindar una atención integral en el servicio</t>
  </si>
  <si>
    <t xml:space="preserve">No adherencia o baja adherencia en la aplicación de las guías clínicas o protocolos  adoptados por la ESE Hospital San Jerónimo de Montería. </t>
  </si>
  <si>
    <t>Mala prestación del servicio</t>
  </si>
  <si>
    <t>El área de gestión de calidad realiza la medición de adherencia de las guías clínicas</t>
  </si>
  <si>
    <t>Mensual</t>
  </si>
  <si>
    <t>Coordinador de calidad / enfermeras jefe de servicio</t>
  </si>
  <si>
    <t>Afectación en la salud de los pacientes</t>
  </si>
  <si>
    <t>El área de gestión de calidad realiza capacitaciones en los diversos temas para el aseguramiento de la calidad</t>
  </si>
  <si>
    <t>Según se requiera</t>
  </si>
  <si>
    <t>Falta de capacitación y/o desinterés por parte del personal</t>
  </si>
  <si>
    <t>Multas y/o sanciones por parte  de los entes de control</t>
  </si>
  <si>
    <t>Existe un comité de seguridad del paciente / Se hacen reuniones permanentes entre la jefe del área y las auxiliares de enfermería</t>
  </si>
  <si>
    <t>B.2.4. R003</t>
  </si>
  <si>
    <t xml:space="preserve">Incumplimiento de de la política de seguridad del paciente </t>
  </si>
  <si>
    <t xml:space="preserve">Implementación de prácticas inseguras que no son acordes con la política de seguridad del paciente </t>
  </si>
  <si>
    <t>Riesgo de cumplimiento</t>
  </si>
  <si>
    <t>Mala prestación del servicio / Afectación en la salud de los pacientes</t>
  </si>
  <si>
    <t>Baja</t>
  </si>
  <si>
    <t>Asumir el riesgo</t>
  </si>
  <si>
    <t xml:space="preserve">Falta de conocimientos o de capacidad para desarrollar el trabajo </t>
  </si>
  <si>
    <t>Mensual / permanente</t>
  </si>
  <si>
    <t>B.2.1. R004</t>
  </si>
  <si>
    <t>Falencias en el diligenciamiento de las historias clínicas y/o notas de enfermería</t>
  </si>
  <si>
    <t>Los médicos no realizan la evolución en la historia/ letra ilegible/ la incormación diligenciada no es acorde a la realidad</t>
  </si>
  <si>
    <t>Alta</t>
  </si>
  <si>
    <t>Seguridad el paciente realiza rondas diarias/ se realiza comité de historias clinicas/ se tienen auditores concurrentes por piso los cuales deben auditar las historias</t>
  </si>
  <si>
    <t>Diario (cada cambio de turno)</t>
  </si>
  <si>
    <t>La notas de enfermería son incompletas no reflejan toda la información que debería  / letra ilegible</t>
  </si>
  <si>
    <t>Mutilación y/o muerte del paciente</t>
  </si>
  <si>
    <t>Siempre que se recibe y entrega el turno la enfermera jefe revisa las historias clinicas y las notas de enfermería, se verifica el diligiencimeinto de las notas (procedimientos, aplicación de medicamentos)</t>
  </si>
  <si>
    <t>Fallas en el software dinamica gerencial</t>
  </si>
  <si>
    <t>Se tiene un área de sistemas que brinda soporte al software.</t>
  </si>
  <si>
    <t>Ingeniero de sistemas</t>
  </si>
  <si>
    <t>B.2.1. R005</t>
  </si>
  <si>
    <t>Posibles eventos adversos que se presenten en el servicio</t>
  </si>
  <si>
    <t>Daño no intencionado al paciente  que pudo haber llevado a la muerte o al deterioro serio de la salud del paciente</t>
  </si>
  <si>
    <t>Enfermedad o daño que amenace la vida</t>
  </si>
  <si>
    <t xml:space="preserve">Multas y/o sanciones por parte  de los entes de control.
Pérdida de la vida / daño parcial permanente </t>
  </si>
  <si>
    <t>Diario</t>
  </si>
  <si>
    <t xml:space="preserve">Seguridad del paciente/ jefes de enfermería / </t>
  </si>
  <si>
    <t>Condición que requiera una intervención médica o quirúrgica para prevenir un daño permanente de una estructura o función corporal.</t>
  </si>
  <si>
    <t>Deterioro serio de la salud del paciente / estancias prolongadas</t>
  </si>
  <si>
    <t xml:space="preserve">Se tiene un formato para el reporte de eventos adversos y se le hace análisis </t>
  </si>
  <si>
    <t>Incapacidad permanente parcial/hospitalización o una prolongación en la hospitalización.</t>
  </si>
  <si>
    <t>Pérdida de la vida del paciente</t>
  </si>
  <si>
    <t>Seguridad del paciente realiza rondas diarias para identificar reporte de eventos</t>
  </si>
  <si>
    <t>B.2.1. R006</t>
  </si>
  <si>
    <t xml:space="preserve">Fallas de los equipos biomédicos </t>
  </si>
  <si>
    <t>Falla en los equipos biomédicos que afecten la prestación del servicio</t>
  </si>
  <si>
    <t xml:space="preserve">Incumplimiento del plan de mantenimiento preventivo </t>
  </si>
  <si>
    <t>Mala prestación del servicio 
Afectación en la salud de los pacientes
Multas y/o sanciones por parte  de los entes de control</t>
  </si>
  <si>
    <t>Existe un plan de mantenimiento preventivo de equipos biomédicos y se le hace seguimiento mensual por parte de la oficina de planeación</t>
  </si>
  <si>
    <t>Ingeniero Biomédico</t>
  </si>
  <si>
    <t>Falta de recursos para la ejecución del plan de mantenimiento preventivo y/o correctivo</t>
  </si>
  <si>
    <t>En el presupuesto se asigna un rubro para el mantenimietno de infraestructura y equipos biomédicos.</t>
  </si>
  <si>
    <t>Anual</t>
  </si>
  <si>
    <t xml:space="preserve">Gerente / </t>
  </si>
  <si>
    <t>Probabilidad</t>
  </si>
  <si>
    <t>Impacto</t>
  </si>
  <si>
    <t>Evitar el riesgo</t>
  </si>
  <si>
    <t>Leve</t>
  </si>
  <si>
    <t>Compartir el riesgo</t>
  </si>
  <si>
    <t>Riesgo de imagen</t>
  </si>
  <si>
    <t>Transferir el riesgo</t>
  </si>
  <si>
    <t>NO</t>
  </si>
  <si>
    <t>Riesgo de tecnología</t>
  </si>
  <si>
    <t>Riesgo estratégico</t>
  </si>
  <si>
    <t>Riesgo de corrupción</t>
  </si>
  <si>
    <t>Riesgo financiero</t>
  </si>
  <si>
    <t>Vigencia 2024</t>
  </si>
  <si>
    <t>WALTER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</si>
</sst>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1"/>
      <name val="Calibri Light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2" borderId="1" xfId="0" applyFont="1" applyFill="1" applyBorder="1" applyAlignment="1">
      <alignment horizontal="justify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justify" vertical="center" wrapText="1"/>
    </xf>
    <xf numFmtId="0" fontId="0" fillId="0" borderId="17" xfId="0" applyFont="1" applyBorder="1" applyAlignment="1">
      <alignment horizontal="center" vertical="center" wrapText="1"/>
    </xf>
    <xf numFmtId="1" fontId="0" fillId="2" borderId="17" xfId="0" applyNumberFormat="1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9" fontId="0" fillId="0" borderId="19" xfId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justify" vertical="center" wrapText="1"/>
    </xf>
    <xf numFmtId="0" fontId="0" fillId="0" borderId="21" xfId="0" applyFont="1" applyBorder="1" applyAlignment="1">
      <alignment horizontal="center" vertical="center" wrapText="1"/>
    </xf>
    <xf numFmtId="1" fontId="0" fillId="2" borderId="21" xfId="0" applyNumberFormat="1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9" fontId="0" fillId="0" borderId="24" xfId="1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7" xfId="0" applyFont="1" applyBorder="1" applyAlignment="1">
      <alignment horizontal="justify" vertical="center" wrapText="1"/>
    </xf>
    <xf numFmtId="0" fontId="0" fillId="0" borderId="28" xfId="0" applyFont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justify" vertical="center" wrapText="1"/>
    </xf>
    <xf numFmtId="0" fontId="0" fillId="0" borderId="32" xfId="0" applyFont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  <xf numFmtId="0" fontId="0" fillId="0" borderId="8" xfId="0" applyFont="1" applyBorder="1" applyAlignment="1">
      <alignment horizontal="justify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justify" vertical="center"/>
    </xf>
    <xf numFmtId="0" fontId="0" fillId="0" borderId="21" xfId="0" applyFont="1" applyBorder="1" applyAlignment="1">
      <alignment vertical="center" wrapText="1"/>
    </xf>
    <xf numFmtId="0" fontId="0" fillId="0" borderId="3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9" fontId="0" fillId="0" borderId="19" xfId="1" applyFont="1" applyBorder="1" applyAlignment="1">
      <alignment horizontal="center" vertical="center"/>
    </xf>
    <xf numFmtId="0" fontId="0" fillId="0" borderId="19" xfId="0" applyFont="1" applyBorder="1" applyAlignment="1">
      <alignment horizontal="justify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0" fillId="2" borderId="39" xfId="0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9" fontId="0" fillId="0" borderId="29" xfId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0" fontId="0" fillId="0" borderId="42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0" fillId="2" borderId="43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24" xfId="0" applyFont="1" applyBorder="1" applyAlignment="1">
      <alignment horizontal="justify" vertical="center" wrapText="1"/>
    </xf>
    <xf numFmtId="0" fontId="0" fillId="0" borderId="46" xfId="0" applyFont="1" applyBorder="1" applyAlignment="1">
      <alignment horizontal="center" vertical="center"/>
    </xf>
    <xf numFmtId="0" fontId="0" fillId="0" borderId="17" xfId="0" applyFont="1" applyBorder="1" applyAlignment="1">
      <alignment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0" fontId="0" fillId="0" borderId="7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justify" vertical="center"/>
    </xf>
    <xf numFmtId="9" fontId="0" fillId="0" borderId="11" xfId="1" applyFont="1" applyBorder="1" applyAlignment="1">
      <alignment horizontal="center" vertical="center"/>
    </xf>
    <xf numFmtId="1" fontId="0" fillId="0" borderId="11" xfId="0" applyNumberFormat="1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40" xfId="0" applyFont="1" applyBorder="1" applyAlignment="1">
      <alignment horizontal="justify" vertical="center"/>
    </xf>
    <xf numFmtId="0" fontId="0" fillId="0" borderId="40" xfId="0" applyFont="1" applyBorder="1" applyAlignment="1">
      <alignment horizontal="justify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49" xfId="0" applyFont="1" applyBorder="1" applyAlignment="1">
      <alignment horizontal="justify" vertical="center"/>
    </xf>
    <xf numFmtId="0" fontId="0" fillId="0" borderId="49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justify" vertical="center"/>
    </xf>
    <xf numFmtId="0" fontId="0" fillId="0" borderId="50" xfId="0" applyFont="1" applyBorder="1" applyAlignment="1">
      <alignment horizontal="justify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justify" vertical="center" wrapText="1"/>
    </xf>
    <xf numFmtId="0" fontId="0" fillId="2" borderId="51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9" fontId="0" fillId="0" borderId="49" xfId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1" fontId="0" fillId="0" borderId="0" xfId="1" applyNumberFormat="1" applyFont="1" applyFill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22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</xdr:colOff>
      <xdr:row>0</xdr:row>
      <xdr:rowOff>66675</xdr:rowOff>
    </xdr:from>
    <xdr:to>
      <xdr:col>15</xdr:col>
      <xdr:colOff>76200</xdr:colOff>
      <xdr:row>4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FB8E8-835C-4F63-9BDF-CCACE1C7D8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66675"/>
          <a:ext cx="1323975" cy="8286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142875</xdr:colOff>
      <xdr:row>0</xdr:row>
      <xdr:rowOff>0</xdr:rowOff>
    </xdr:from>
    <xdr:to>
      <xdr:col>1</xdr:col>
      <xdr:colOff>1466850</xdr:colOff>
      <xdr:row>4</xdr:row>
      <xdr:rowOff>66674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D6AB01-D44E-4381-B34D-925B28FEF1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323975" cy="828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2/Users/anegrete/Desktop/CALIDAD%20-%20HOSPITAL%20SAN%20JER&#211;NIMO/MAPA%20DE%20RIESGOS/Mapas%20de%20riesgo%20asistenciales/Mapa%20de%20%20riesgo%20pediatr&#237;a%20piso%20HSJ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valoración"/>
      <sheetName val="Matriz"/>
    </sheetNames>
    <sheetDataSet>
      <sheetData sheetId="0" refreshError="1">
        <row r="4">
          <cell r="A4" t="str">
            <v xml:space="preserve">Calificación </v>
          </cell>
          <cell r="B4" t="str">
            <v>Valoración</v>
          </cell>
        </row>
        <row r="5">
          <cell r="A5" t="str">
            <v>Baja</v>
          </cell>
          <cell r="B5">
            <v>1</v>
          </cell>
        </row>
        <row r="6">
          <cell r="A6" t="str">
            <v>Media</v>
          </cell>
          <cell r="B6">
            <v>2</v>
          </cell>
        </row>
        <row r="7">
          <cell r="A7" t="str">
            <v>Alta</v>
          </cell>
          <cell r="B7">
            <v>3</v>
          </cell>
        </row>
        <row r="12">
          <cell r="A12" t="str">
            <v>Calificación</v>
          </cell>
          <cell r="B12" t="str">
            <v>Valoración</v>
          </cell>
        </row>
        <row r="13">
          <cell r="A13" t="str">
            <v>Leve</v>
          </cell>
          <cell r="B13">
            <v>5</v>
          </cell>
        </row>
        <row r="14">
          <cell r="A14" t="str">
            <v>Moderado</v>
          </cell>
          <cell r="B14">
            <v>10</v>
          </cell>
        </row>
        <row r="15">
          <cell r="A15" t="str">
            <v>Catastrófico</v>
          </cell>
          <cell r="B15">
            <v>20</v>
          </cell>
        </row>
      </sheetData>
      <sheetData sheetId="1" refreshError="1">
        <row r="8">
          <cell r="I8" t="str">
            <v>Catastrófico</v>
          </cell>
        </row>
        <row r="9">
          <cell r="I9" t="str">
            <v>Catastrófico</v>
          </cell>
        </row>
        <row r="10">
          <cell r="I10" t="str">
            <v>Moderado</v>
          </cell>
        </row>
        <row r="11">
          <cell r="I11" t="str">
            <v>Catastrófico</v>
          </cell>
        </row>
        <row r="13">
          <cell r="I13" t="str">
            <v>Catastrófico</v>
          </cell>
        </row>
        <row r="15">
          <cell r="I15" t="str">
            <v>Moderado</v>
          </cell>
        </row>
        <row r="16">
          <cell r="I16" t="str">
            <v>Catastrófico</v>
          </cell>
        </row>
        <row r="18">
          <cell r="I18" t="str">
            <v>Catastrófico</v>
          </cell>
        </row>
        <row r="19">
          <cell r="I19" t="str">
            <v>Catastrófico</v>
          </cell>
        </row>
        <row r="20">
          <cell r="I20" t="str">
            <v>Moderado</v>
          </cell>
        </row>
        <row r="21">
          <cell r="I21" t="str">
            <v>Catastrófico</v>
          </cell>
        </row>
        <row r="22">
          <cell r="I22" t="str">
            <v>Catastrófico</v>
          </cell>
        </row>
        <row r="23">
          <cell r="I23" t="str">
            <v>Catastrófico</v>
          </cell>
        </row>
        <row r="24">
          <cell r="I24" t="str">
            <v>Moderado</v>
          </cell>
        </row>
        <row r="25">
          <cell r="I25" t="str">
            <v>Moderado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BAC04-6597-4D80-8F56-8FD3D051CE34}">
  <dimension ref="A1:AA48"/>
  <sheetViews>
    <sheetView tabSelected="1" workbookViewId="0">
      <selection activeCell="C8" sqref="C8:C10"/>
    </sheetView>
  </sheetViews>
  <sheetFormatPr baseColWidth="10" defaultColWidth="0" defaultRowHeight="0" customHeight="1" zeroHeight="1" x14ac:dyDescent="0.25"/>
  <cols>
    <col min="1" max="1" width="10.85546875" style="174" customWidth="1"/>
    <col min="2" max="2" width="30.42578125" style="175" customWidth="1"/>
    <col min="3" max="3" width="29.140625" style="175" customWidth="1"/>
    <col min="4" max="4" width="12.140625" style="174" customWidth="1"/>
    <col min="5" max="5" width="30.85546875" style="175" customWidth="1"/>
    <col min="6" max="6" width="25.7109375" style="175" customWidth="1"/>
    <col min="7" max="7" width="10.42578125" style="174" customWidth="1"/>
    <col min="8" max="8" width="6.42578125" style="174" hidden="1"/>
    <col min="9" max="9" width="11" style="174" customWidth="1"/>
    <col min="10" max="10" width="9.42578125" style="174" hidden="1"/>
    <col min="11" max="11" width="9.7109375" style="174" hidden="1"/>
    <col min="12" max="12" width="8.28515625" style="176" hidden="1"/>
    <col min="13" max="13" width="10.42578125" style="176" customWidth="1"/>
    <col min="14" max="14" width="11.42578125" style="176" customWidth="1"/>
    <col min="15" max="15" width="7.7109375" style="174" customWidth="1"/>
    <col min="16" max="16" width="10.7109375" style="174" customWidth="1"/>
    <col min="17" max="17" width="9.7109375" style="174" customWidth="1"/>
    <col min="18" max="18" width="59.85546875" style="175" customWidth="1"/>
    <col min="19" max="19" width="18.42578125" style="174" customWidth="1"/>
    <col min="20" max="20" width="15.85546875" style="174" customWidth="1"/>
    <col min="21" max="21" width="6" style="174" hidden="1"/>
    <col min="22" max="22" width="7.85546875" style="174" hidden="1"/>
    <col min="23" max="23" width="12.42578125" style="176" customWidth="1"/>
    <col min="24" max="24" width="15.28515625" style="176" customWidth="1"/>
    <col min="25" max="25" width="0.42578125" style="24" customWidth="1"/>
    <col min="26" max="27" width="0" style="9" hidden="1" customWidth="1"/>
    <col min="28" max="16384" width="11.42578125" style="9" hidden="1"/>
  </cols>
  <sheetData>
    <row r="1" spans="1:27" ht="12.75" customHeight="1" x14ac:dyDescent="0.25">
      <c r="A1" s="1"/>
      <c r="B1" s="1"/>
      <c r="C1" s="2" t="s">
        <v>0</v>
      </c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/>
      <c r="O1" s="7"/>
      <c r="P1" s="2" t="s">
        <v>0</v>
      </c>
      <c r="Q1" s="2"/>
      <c r="R1" s="2"/>
      <c r="S1" s="2"/>
      <c r="T1" s="2"/>
      <c r="U1" s="3"/>
      <c r="V1" s="8"/>
      <c r="W1" s="4" t="s">
        <v>1</v>
      </c>
      <c r="X1" s="5"/>
      <c r="Y1" s="5"/>
      <c r="Z1" s="5"/>
      <c r="AA1" s="6"/>
    </row>
    <row r="2" spans="1:27" ht="16.5" customHeight="1" x14ac:dyDescent="0.25">
      <c r="A2" s="1"/>
      <c r="B2" s="1"/>
      <c r="C2" s="2"/>
      <c r="D2" s="2"/>
      <c r="E2" s="2"/>
      <c r="F2" s="2"/>
      <c r="G2" s="2"/>
      <c r="H2" s="3"/>
      <c r="I2" s="4" t="s">
        <v>2</v>
      </c>
      <c r="J2" s="5"/>
      <c r="K2" s="5"/>
      <c r="L2" s="5"/>
      <c r="M2" s="6"/>
      <c r="N2" s="7"/>
      <c r="O2" s="7"/>
      <c r="P2" s="2"/>
      <c r="Q2" s="2"/>
      <c r="R2" s="2"/>
      <c r="S2" s="2"/>
      <c r="T2" s="2"/>
      <c r="U2" s="3"/>
      <c r="V2" s="8"/>
      <c r="W2" s="4" t="s">
        <v>2</v>
      </c>
      <c r="X2" s="5"/>
      <c r="Y2" s="5"/>
      <c r="Z2" s="5"/>
      <c r="AA2" s="6"/>
    </row>
    <row r="3" spans="1:27" ht="19.5" customHeight="1" x14ac:dyDescent="0.25">
      <c r="A3" s="1"/>
      <c r="B3" s="1"/>
      <c r="C3" s="2" t="s">
        <v>3</v>
      </c>
      <c r="D3" s="2"/>
      <c r="E3" s="2"/>
      <c r="F3" s="2"/>
      <c r="G3" s="2"/>
      <c r="H3" s="3"/>
      <c r="I3" s="4" t="s">
        <v>4</v>
      </c>
      <c r="J3" s="5"/>
      <c r="K3" s="5"/>
      <c r="L3" s="5"/>
      <c r="M3" s="6"/>
      <c r="N3" s="7"/>
      <c r="O3" s="7"/>
      <c r="P3" s="2" t="s">
        <v>3</v>
      </c>
      <c r="Q3" s="2"/>
      <c r="R3" s="2"/>
      <c r="S3" s="2"/>
      <c r="T3" s="2"/>
      <c r="U3" s="10"/>
      <c r="V3" s="11"/>
      <c r="W3" s="4" t="s">
        <v>4</v>
      </c>
      <c r="X3" s="5"/>
      <c r="Y3" s="5"/>
      <c r="Z3" s="5"/>
      <c r="AA3" s="6"/>
    </row>
    <row r="4" spans="1:27" ht="19.5" customHeight="1" x14ac:dyDescent="0.25">
      <c r="A4" s="1"/>
      <c r="B4" s="1"/>
      <c r="C4" s="2" t="s">
        <v>118</v>
      </c>
      <c r="D4" s="2"/>
      <c r="E4" s="2"/>
      <c r="F4" s="2"/>
      <c r="G4" s="2"/>
      <c r="H4" s="3"/>
      <c r="I4" s="4" t="s">
        <v>5</v>
      </c>
      <c r="J4" s="5"/>
      <c r="K4" s="5"/>
      <c r="L4" s="5"/>
      <c r="M4" s="6"/>
      <c r="N4" s="7"/>
      <c r="O4" s="7"/>
      <c r="P4" s="2" t="s">
        <v>118</v>
      </c>
      <c r="Q4" s="2"/>
      <c r="R4" s="2"/>
      <c r="S4" s="2"/>
      <c r="T4" s="2"/>
      <c r="U4" s="3"/>
      <c r="V4" s="8"/>
      <c r="W4" s="4" t="s">
        <v>5</v>
      </c>
      <c r="X4" s="5"/>
      <c r="Y4" s="5"/>
      <c r="Z4" s="5"/>
      <c r="AA4" s="6"/>
    </row>
    <row r="5" spans="1:27" ht="18.75" customHeight="1" x14ac:dyDescent="0.25">
      <c r="A5" s="12" t="s">
        <v>6</v>
      </c>
      <c r="B5" s="12"/>
      <c r="C5" s="13" t="s">
        <v>7</v>
      </c>
      <c r="D5" s="13"/>
      <c r="E5" s="14" t="s">
        <v>8</v>
      </c>
      <c r="F5" s="15" t="s">
        <v>119</v>
      </c>
      <c r="G5" s="16"/>
      <c r="H5" s="16"/>
      <c r="I5" s="16"/>
      <c r="J5" s="16"/>
      <c r="K5" s="16"/>
      <c r="L5" s="16"/>
      <c r="M5" s="17"/>
      <c r="N5" s="12" t="s">
        <v>9</v>
      </c>
      <c r="O5" s="12"/>
      <c r="P5" s="12"/>
      <c r="Q5" s="12"/>
      <c r="R5" s="18" t="s">
        <v>7</v>
      </c>
      <c r="S5" s="19" t="s">
        <v>8</v>
      </c>
      <c r="T5" s="20" t="s">
        <v>119</v>
      </c>
      <c r="U5" s="21"/>
      <c r="V5" s="21"/>
      <c r="W5" s="22"/>
      <c r="X5" s="23"/>
    </row>
    <row r="6" spans="1:27" ht="16.5" customHeight="1" x14ac:dyDescent="0.25">
      <c r="A6" s="25" t="s">
        <v>10</v>
      </c>
      <c r="B6" s="26" t="s">
        <v>11</v>
      </c>
      <c r="C6" s="26" t="s">
        <v>12</v>
      </c>
      <c r="D6" s="27" t="s">
        <v>13</v>
      </c>
      <c r="E6" s="25" t="s">
        <v>14</v>
      </c>
      <c r="F6" s="25" t="s">
        <v>15</v>
      </c>
      <c r="G6" s="28" t="s">
        <v>16</v>
      </c>
      <c r="H6" s="28"/>
      <c r="I6" s="28"/>
      <c r="J6" s="28"/>
      <c r="K6" s="28"/>
      <c r="L6" s="28"/>
      <c r="M6" s="28"/>
      <c r="N6" s="25" t="s">
        <v>10</v>
      </c>
      <c r="O6" s="28" t="s">
        <v>17</v>
      </c>
      <c r="P6" s="28" t="s">
        <v>18</v>
      </c>
      <c r="Q6" s="28" t="s">
        <v>19</v>
      </c>
      <c r="R6" s="25" t="s">
        <v>20</v>
      </c>
      <c r="S6" s="25" t="s">
        <v>21</v>
      </c>
      <c r="T6" s="29" t="s">
        <v>22</v>
      </c>
      <c r="U6" s="30" t="s">
        <v>23</v>
      </c>
      <c r="V6" s="30"/>
      <c r="W6" s="30"/>
      <c r="X6" s="31" t="s">
        <v>24</v>
      </c>
      <c r="Y6" s="32"/>
      <c r="Z6" s="32"/>
    </row>
    <row r="7" spans="1:27" ht="23.25" customHeight="1" x14ac:dyDescent="0.25">
      <c r="A7" s="26"/>
      <c r="B7" s="33"/>
      <c r="C7" s="33"/>
      <c r="D7" s="34"/>
      <c r="E7" s="26"/>
      <c r="F7" s="26"/>
      <c r="G7" s="35" t="s">
        <v>25</v>
      </c>
      <c r="H7" s="36" t="s">
        <v>26</v>
      </c>
      <c r="I7" s="35" t="s">
        <v>27</v>
      </c>
      <c r="J7" s="36" t="s">
        <v>26</v>
      </c>
      <c r="K7" s="37" t="s">
        <v>28</v>
      </c>
      <c r="L7" s="38" t="s">
        <v>28</v>
      </c>
      <c r="M7" s="35" t="s">
        <v>29</v>
      </c>
      <c r="N7" s="25"/>
      <c r="O7" s="28"/>
      <c r="P7" s="28"/>
      <c r="Q7" s="28"/>
      <c r="R7" s="25"/>
      <c r="S7" s="25"/>
      <c r="T7" s="39"/>
      <c r="U7" s="40"/>
      <c r="V7" s="40"/>
      <c r="W7" s="41" t="s">
        <v>29</v>
      </c>
      <c r="X7" s="31"/>
    </row>
    <row r="8" spans="1:27" ht="45.75" customHeight="1" x14ac:dyDescent="0.25">
      <c r="A8" s="42" t="s">
        <v>30</v>
      </c>
      <c r="B8" s="43" t="s">
        <v>31</v>
      </c>
      <c r="C8" s="43" t="s">
        <v>32</v>
      </c>
      <c r="D8" s="44" t="s">
        <v>33</v>
      </c>
      <c r="E8" s="45" t="s">
        <v>34</v>
      </c>
      <c r="F8" s="43" t="s">
        <v>35</v>
      </c>
      <c r="G8" s="46" t="s">
        <v>36</v>
      </c>
      <c r="H8" s="47">
        <f>IFERROR(VLOOKUP(G8,'[1]Tabla de valoración'!$A$4:$B$7,2,0),"")</f>
        <v>2</v>
      </c>
      <c r="I8" s="48" t="s">
        <v>37</v>
      </c>
      <c r="J8" s="49">
        <f>IFERROR(VLOOKUP([1]Matriz!I8,'[1]Tabla de valoración'!$A$12:$B$15,2,0),"")</f>
        <v>20</v>
      </c>
      <c r="K8" s="50">
        <f>+H8*J8</f>
        <v>40</v>
      </c>
      <c r="L8" s="51">
        <f>+SUM(K8:K10)/3</f>
        <v>33.333333333333336</v>
      </c>
      <c r="M8" s="52" t="str">
        <f>+IF(L8&lt;=5,"Aceptable",IF(AND(L8&gt;5,L8&lt;=10),"Tolerable",IF(AND(L8&gt;10,L8&lt;=30),"Moderado",IF(AND(L8&gt;30,L8&lt;=40),"Importante","Inaceptable"))))</f>
        <v>Importante</v>
      </c>
      <c r="N8" s="53" t="str">
        <f>+A8</f>
        <v>B.2.1. R001</v>
      </c>
      <c r="O8" s="54" t="s">
        <v>38</v>
      </c>
      <c r="P8" s="54" t="s">
        <v>39</v>
      </c>
      <c r="Q8" s="55">
        <v>0.75</v>
      </c>
      <c r="R8" s="56" t="s">
        <v>40</v>
      </c>
      <c r="S8" s="57" t="s">
        <v>41</v>
      </c>
      <c r="T8" s="44" t="s">
        <v>42</v>
      </c>
      <c r="U8" s="58"/>
      <c r="V8" s="48"/>
      <c r="W8" s="42" t="str">
        <f>+IF(V7&lt;=5,"Aceptable",IF(AND(V7&gt;5,V7&lt;=10),"Tolerable",IF(AND(V7&gt;10,V7&lt;=30),"Moderado",IF(AND(V7&gt;30,V7&lt;=40),"Importante","Inaceptable"))))</f>
        <v>Aceptable</v>
      </c>
      <c r="X8" s="42" t="s">
        <v>43</v>
      </c>
    </row>
    <row r="9" spans="1:27" ht="50.25" customHeight="1" x14ac:dyDescent="0.25">
      <c r="A9" s="59"/>
      <c r="B9" s="60"/>
      <c r="C9" s="60"/>
      <c r="D9" s="61"/>
      <c r="E9" s="45" t="s">
        <v>44</v>
      </c>
      <c r="F9" s="60"/>
      <c r="G9" s="46" t="s">
        <v>36</v>
      </c>
      <c r="H9" s="47">
        <f>IFERROR(VLOOKUP(G9,'[1]Tabla de valoración'!$A$4:$B$7,2,0),"")</f>
        <v>2</v>
      </c>
      <c r="I9" s="48" t="s">
        <v>37</v>
      </c>
      <c r="J9" s="49">
        <f>IFERROR(VLOOKUP([1]Matriz!I9,'[1]Tabla de valoración'!$A$12:$B$15,2,0),"")</f>
        <v>20</v>
      </c>
      <c r="K9" s="50">
        <f>+H9*J9</f>
        <v>40</v>
      </c>
      <c r="L9" s="62"/>
      <c r="M9" s="63"/>
      <c r="N9" s="23"/>
      <c r="O9" s="64"/>
      <c r="P9" s="64"/>
      <c r="Q9" s="65"/>
      <c r="R9" s="66"/>
      <c r="S9" s="67"/>
      <c r="T9" s="61"/>
      <c r="U9" s="58"/>
      <c r="V9" s="48"/>
      <c r="W9" s="59"/>
      <c r="X9" s="59"/>
    </row>
    <row r="10" spans="1:27" ht="52.5" customHeight="1" x14ac:dyDescent="0.25">
      <c r="A10" s="68"/>
      <c r="B10" s="69"/>
      <c r="C10" s="69"/>
      <c r="D10" s="70"/>
      <c r="E10" s="45" t="s">
        <v>45</v>
      </c>
      <c r="F10" s="69"/>
      <c r="G10" s="46" t="s">
        <v>36</v>
      </c>
      <c r="H10" s="47">
        <f>IFERROR(VLOOKUP(G10,'[1]Tabla de valoración'!$A$4:$B$7,2,0),"")</f>
        <v>2</v>
      </c>
      <c r="I10" s="48" t="s">
        <v>46</v>
      </c>
      <c r="J10" s="49">
        <f>IFERROR(VLOOKUP([1]Matriz!I10,'[1]Tabla de valoración'!$A$12:$B$15,2,0),"")</f>
        <v>10</v>
      </c>
      <c r="K10" s="50">
        <f>+H10*J10</f>
        <v>20</v>
      </c>
      <c r="L10" s="71"/>
      <c r="M10" s="72"/>
      <c r="N10" s="73"/>
      <c r="O10" s="74"/>
      <c r="P10" s="74"/>
      <c r="Q10" s="75"/>
      <c r="R10" s="76"/>
      <c r="S10" s="77"/>
      <c r="T10" s="70"/>
      <c r="U10" s="58"/>
      <c r="V10" s="48"/>
      <c r="W10" s="68"/>
      <c r="X10" s="59"/>
    </row>
    <row r="11" spans="1:27" ht="43.5" customHeight="1" x14ac:dyDescent="0.25">
      <c r="A11" s="42" t="s">
        <v>47</v>
      </c>
      <c r="B11" s="43" t="s">
        <v>48</v>
      </c>
      <c r="C11" s="43" t="s">
        <v>49</v>
      </c>
      <c r="D11" s="44" t="s">
        <v>33</v>
      </c>
      <c r="E11" s="43" t="s">
        <v>50</v>
      </c>
      <c r="F11" s="45" t="s">
        <v>51</v>
      </c>
      <c r="G11" s="78" t="s">
        <v>36</v>
      </c>
      <c r="H11" s="79">
        <f>IFERROR(VLOOKUP(G11,'[1]Tabla de valoración'!$A$4:$B$7,2,0),"")</f>
        <v>2</v>
      </c>
      <c r="I11" s="54" t="s">
        <v>37</v>
      </c>
      <c r="J11" s="79">
        <f>IFERROR(VLOOKUP([1]Matriz!I11,'[1]Tabla de valoración'!$A$12:$B$15,2,0),"")</f>
        <v>20</v>
      </c>
      <c r="K11" s="80">
        <f>+H11*J11</f>
        <v>40</v>
      </c>
      <c r="L11" s="81">
        <f>+SUM(K11:K14)/2</f>
        <v>40</v>
      </c>
      <c r="M11" s="21" t="str">
        <f>+IF(L11&lt;=5,"Aceptable",IF(AND(L11&gt;5,L11&lt;=10),"Tolerable",IF(AND(L11&gt;10,L11&lt;=30),"Moderado",IF(AND(L11&gt;30,L11&lt;=40),"Importante","Inaceptable"))))</f>
        <v>Importante</v>
      </c>
      <c r="N11" s="53" t="str">
        <f>+A11</f>
        <v>B.2.1. R002</v>
      </c>
      <c r="O11" s="82" t="s">
        <v>39</v>
      </c>
      <c r="P11" s="82" t="s">
        <v>39</v>
      </c>
      <c r="Q11" s="83">
        <v>0.75</v>
      </c>
      <c r="R11" s="84" t="s">
        <v>52</v>
      </c>
      <c r="S11" s="85" t="s">
        <v>53</v>
      </c>
      <c r="T11" s="86" t="s">
        <v>54</v>
      </c>
      <c r="U11" s="58">
        <f>+L11-(L11*Q11)</f>
        <v>10</v>
      </c>
      <c r="V11" s="87">
        <f>+SUM(U11:U14)/3</f>
        <v>10</v>
      </c>
      <c r="W11" s="87" t="str">
        <f>+IF(V11&lt;=5,"Aceptable",IF(AND(V11&gt;5,V11&lt;=10),"Tolerable",IF(AND(V11&gt;10,V11&lt;=30),"Moderado",IF(AND(V11&gt;30,V11&lt;=40),"Importante","Inaceptable"))))</f>
        <v>Tolerable</v>
      </c>
      <c r="X11" s="42" t="s">
        <v>43</v>
      </c>
    </row>
    <row r="12" spans="1:27" ht="15" customHeight="1" x14ac:dyDescent="0.25">
      <c r="A12" s="59"/>
      <c r="B12" s="60"/>
      <c r="C12" s="60"/>
      <c r="D12" s="61"/>
      <c r="E12" s="69"/>
      <c r="F12" s="88" t="s">
        <v>55</v>
      </c>
      <c r="G12" s="89"/>
      <c r="H12" s="90"/>
      <c r="I12" s="74"/>
      <c r="J12" s="90"/>
      <c r="K12" s="91"/>
      <c r="L12" s="81"/>
      <c r="M12" s="22"/>
      <c r="N12" s="23"/>
      <c r="O12" s="92" t="s">
        <v>39</v>
      </c>
      <c r="P12" s="92" t="s">
        <v>39</v>
      </c>
      <c r="Q12" s="93">
        <v>0.75</v>
      </c>
      <c r="R12" s="94" t="s">
        <v>56</v>
      </c>
      <c r="S12" s="95" t="s">
        <v>57</v>
      </c>
      <c r="T12" s="96"/>
      <c r="U12" s="97">
        <f>+L11-(L11*Q12)</f>
        <v>10</v>
      </c>
      <c r="V12" s="87"/>
      <c r="W12" s="87"/>
      <c r="X12" s="59"/>
    </row>
    <row r="13" spans="1:27" ht="23.25" customHeight="1" x14ac:dyDescent="0.25">
      <c r="A13" s="59"/>
      <c r="B13" s="60"/>
      <c r="C13" s="60"/>
      <c r="D13" s="61"/>
      <c r="E13" s="43" t="s">
        <v>58</v>
      </c>
      <c r="F13" s="43" t="s">
        <v>59</v>
      </c>
      <c r="G13" s="98" t="s">
        <v>36</v>
      </c>
      <c r="H13" s="99">
        <f>IFERROR(VLOOKUP(G13,'[1]Tabla de valoración'!$A$4:$B$7,2,0),"")</f>
        <v>2</v>
      </c>
      <c r="I13" s="100" t="s">
        <v>37</v>
      </c>
      <c r="J13" s="101">
        <f>IFERROR(VLOOKUP([1]Matriz!I13,'[1]Tabla de valoración'!$A$12:$B$15,2,0),"")</f>
        <v>20</v>
      </c>
      <c r="K13" s="102">
        <f>+H13*J13</f>
        <v>40</v>
      </c>
      <c r="L13" s="81"/>
      <c r="M13" s="22"/>
      <c r="N13" s="23"/>
      <c r="O13" s="54"/>
      <c r="P13" s="54"/>
      <c r="Q13" s="55"/>
      <c r="R13" s="103"/>
      <c r="S13" s="95"/>
      <c r="T13" s="96"/>
      <c r="U13" s="97"/>
      <c r="V13" s="87"/>
      <c r="W13" s="87"/>
      <c r="X13" s="59"/>
    </row>
    <row r="14" spans="1:27" ht="34.5" customHeight="1" x14ac:dyDescent="0.25">
      <c r="A14" s="68"/>
      <c r="B14" s="69"/>
      <c r="C14" s="69"/>
      <c r="D14" s="70"/>
      <c r="E14" s="69"/>
      <c r="F14" s="69"/>
      <c r="G14" s="104"/>
      <c r="H14" s="105"/>
      <c r="I14" s="106"/>
      <c r="J14" s="107"/>
      <c r="K14" s="108"/>
      <c r="L14" s="81"/>
      <c r="M14" s="22"/>
      <c r="N14" s="22"/>
      <c r="O14" s="48" t="s">
        <v>39</v>
      </c>
      <c r="P14" s="48" t="s">
        <v>39</v>
      </c>
      <c r="Q14" s="109">
        <v>0.75</v>
      </c>
      <c r="R14" s="110" t="s">
        <v>60</v>
      </c>
      <c r="S14" s="85" t="s">
        <v>53</v>
      </c>
      <c r="T14" s="111"/>
      <c r="U14" s="58">
        <f>+L11-(L11*Q14)</f>
        <v>10</v>
      </c>
      <c r="V14" s="87"/>
      <c r="W14" s="87"/>
      <c r="X14" s="68"/>
    </row>
    <row r="15" spans="1:27" ht="46.5" customHeight="1" x14ac:dyDescent="0.25">
      <c r="A15" s="42" t="s">
        <v>61</v>
      </c>
      <c r="B15" s="43" t="s">
        <v>62</v>
      </c>
      <c r="C15" s="43" t="s">
        <v>63</v>
      </c>
      <c r="D15" s="44" t="s">
        <v>64</v>
      </c>
      <c r="E15" s="112" t="s">
        <v>58</v>
      </c>
      <c r="F15" s="113" t="s">
        <v>65</v>
      </c>
      <c r="G15" s="114" t="s">
        <v>66</v>
      </c>
      <c r="H15" s="47">
        <f>IFERROR(VLOOKUP(G15,'[1]Tabla de valoración'!$A$4:$B$7,2,0),"")</f>
        <v>1</v>
      </c>
      <c r="I15" s="115" t="s">
        <v>46</v>
      </c>
      <c r="J15" s="49">
        <f>IFERROR(VLOOKUP([1]Matriz!I15,'[1]Tabla de valoración'!$A$12:$B$15,2,0),"")</f>
        <v>10</v>
      </c>
      <c r="K15" s="116">
        <f>+H15*J15</f>
        <v>10</v>
      </c>
      <c r="L15" s="117">
        <f>+SUM(K15:K17)/2</f>
        <v>15</v>
      </c>
      <c r="M15" s="87" t="str">
        <f>+IF(L15&lt;=5,"Aceptable",IF(AND(L15&gt;5,L15&lt;=10),"Tolerable",IF(AND(L15&gt;10,L15&lt;=30),"Moderado",IF(AND(L15&gt;30,L15&lt;=40),"Importante","Inaceptable"))))</f>
        <v>Moderado</v>
      </c>
      <c r="N15" s="87" t="str">
        <f>+A15</f>
        <v>B.2.4. R003</v>
      </c>
      <c r="O15" s="118" t="s">
        <v>39</v>
      </c>
      <c r="P15" s="119" t="s">
        <v>39</v>
      </c>
      <c r="Q15" s="120">
        <v>0.75</v>
      </c>
      <c r="R15" s="121" t="s">
        <v>52</v>
      </c>
      <c r="S15" s="85" t="s">
        <v>53</v>
      </c>
      <c r="T15" s="122" t="s">
        <v>54</v>
      </c>
      <c r="U15" s="58">
        <f>+L15-(L15*Q15)</f>
        <v>3.75</v>
      </c>
      <c r="V15" s="87">
        <f>+SUM(U15:U17)/3</f>
        <v>3.75</v>
      </c>
      <c r="W15" s="87" t="str">
        <f>+IF(V15&lt;=5,"Aceptable",IF(AND(V15&gt;5,V15&lt;=10),"Tolerable",IF(AND(V15&gt;10,V15&lt;=30),"Moderado",IF(AND(V15&gt;30,V15&lt;=40),"Importante","Inaceptable"))))</f>
        <v>Aceptable</v>
      </c>
      <c r="X15" s="87" t="s">
        <v>67</v>
      </c>
    </row>
    <row r="16" spans="1:27" ht="30.75" customHeight="1" x14ac:dyDescent="0.25">
      <c r="A16" s="59"/>
      <c r="B16" s="60"/>
      <c r="C16" s="60"/>
      <c r="D16" s="61"/>
      <c r="E16" s="43" t="s">
        <v>68</v>
      </c>
      <c r="F16" s="43" t="s">
        <v>59</v>
      </c>
      <c r="G16" s="42" t="s">
        <v>66</v>
      </c>
      <c r="H16" s="101">
        <f>IFERROR(VLOOKUP(G16,'[1]Tabla de valoración'!$A$4:$B$7,2,0),"")</f>
        <v>1</v>
      </c>
      <c r="I16" s="42" t="s">
        <v>37</v>
      </c>
      <c r="J16" s="101">
        <f>IFERROR(VLOOKUP([1]Matriz!I16,'[1]Tabla de valoración'!$A$12:$B$15,2,0),"")</f>
        <v>20</v>
      </c>
      <c r="K16" s="102">
        <f>+H16*J16</f>
        <v>20</v>
      </c>
      <c r="L16" s="117"/>
      <c r="M16" s="87"/>
      <c r="N16" s="87"/>
      <c r="O16" s="123" t="s">
        <v>39</v>
      </c>
      <c r="P16" s="48" t="s">
        <v>39</v>
      </c>
      <c r="Q16" s="109">
        <v>0.75</v>
      </c>
      <c r="R16" s="110" t="s">
        <v>56</v>
      </c>
      <c r="S16" s="124" t="s">
        <v>57</v>
      </c>
      <c r="T16" s="122"/>
      <c r="U16" s="58">
        <f>+L15-(L15*Q16)</f>
        <v>3.75</v>
      </c>
      <c r="V16" s="87"/>
      <c r="W16" s="87"/>
      <c r="X16" s="87"/>
    </row>
    <row r="17" spans="1:24" ht="35.25" customHeight="1" x14ac:dyDescent="0.25">
      <c r="A17" s="68"/>
      <c r="B17" s="69"/>
      <c r="C17" s="69"/>
      <c r="D17" s="70"/>
      <c r="E17" s="69"/>
      <c r="F17" s="69"/>
      <c r="G17" s="68"/>
      <c r="H17" s="107"/>
      <c r="I17" s="68"/>
      <c r="J17" s="107"/>
      <c r="K17" s="108"/>
      <c r="L17" s="117"/>
      <c r="M17" s="42"/>
      <c r="N17" s="87"/>
      <c r="O17" s="123" t="s">
        <v>39</v>
      </c>
      <c r="P17" s="48" t="s">
        <v>39</v>
      </c>
      <c r="Q17" s="109">
        <v>0.75</v>
      </c>
      <c r="R17" s="110" t="s">
        <v>60</v>
      </c>
      <c r="S17" s="124" t="s">
        <v>69</v>
      </c>
      <c r="T17" s="122"/>
      <c r="U17" s="58">
        <f>+L15-(L15*Q17)</f>
        <v>3.75</v>
      </c>
      <c r="V17" s="87"/>
      <c r="W17" s="87"/>
      <c r="X17" s="87"/>
    </row>
    <row r="18" spans="1:24" ht="63.75" customHeight="1" x14ac:dyDescent="0.25">
      <c r="A18" s="87" t="s">
        <v>70</v>
      </c>
      <c r="B18" s="125" t="s">
        <v>71</v>
      </c>
      <c r="C18" s="43" t="s">
        <v>71</v>
      </c>
      <c r="D18" s="44" t="s">
        <v>64</v>
      </c>
      <c r="E18" s="126" t="s">
        <v>72</v>
      </c>
      <c r="F18" s="113" t="s">
        <v>65</v>
      </c>
      <c r="G18" s="48" t="s">
        <v>73</v>
      </c>
      <c r="H18" s="47">
        <f>IFERROR(VLOOKUP(G18,'[1]Tabla de valoración'!$A$4:$B$7,2,0),"")</f>
        <v>3</v>
      </c>
      <c r="I18" s="115" t="s">
        <v>37</v>
      </c>
      <c r="J18" s="49">
        <f>IFERROR(VLOOKUP([1]Matriz!I18,'[1]Tabla de valoración'!$A$12:$B$15,2,0),"")</f>
        <v>20</v>
      </c>
      <c r="K18" s="116">
        <f t="shared" ref="K18:K23" si="0">+H18*J18</f>
        <v>60</v>
      </c>
      <c r="L18" s="127">
        <f>+SUM(K18:K20)/3</f>
        <v>50</v>
      </c>
      <c r="M18" s="128" t="str">
        <f>+IF(L18&lt;=5,"Aceptable",IF(AND(L18&gt;5,L18&lt;=10),"Tolerable",IF(AND(L18&gt;10,L18&lt;=30),"Moderado",IF(AND(L18&gt;30,L18&lt;=40),"Importante","Inaceptable"))))</f>
        <v>Inaceptable</v>
      </c>
      <c r="N18" s="129" t="str">
        <f>+A18</f>
        <v>B.2.1. R004</v>
      </c>
      <c r="O18" s="130" t="s">
        <v>39</v>
      </c>
      <c r="P18" s="131" t="s">
        <v>39</v>
      </c>
      <c r="Q18" s="132">
        <v>0.75</v>
      </c>
      <c r="R18" s="112" t="s">
        <v>74</v>
      </c>
      <c r="S18" s="133" t="s">
        <v>75</v>
      </c>
      <c r="T18" s="134"/>
      <c r="U18" s="58">
        <f>+L18-(L18*Q18)</f>
        <v>12.5</v>
      </c>
      <c r="V18" s="42">
        <f>+SUM(U18:U20)/3</f>
        <v>12.5</v>
      </c>
      <c r="W18" s="42" t="str">
        <f>+IF(V18&lt;=5,"Aceptable",IF(AND(V18&gt;5,V18&lt;=10),"Tolerable",IF(AND(V18&gt;10,V18&lt;=30),"Moderado",IF(AND(V18&gt;30,V18&lt;=40),"Importante","Inaceptable"))))</f>
        <v>Moderado</v>
      </c>
      <c r="X18" s="87" t="s">
        <v>43</v>
      </c>
    </row>
    <row r="19" spans="1:24" ht="63" customHeight="1" x14ac:dyDescent="0.25">
      <c r="A19" s="87"/>
      <c r="B19" s="135"/>
      <c r="C19" s="60"/>
      <c r="D19" s="61"/>
      <c r="E19" s="136" t="s">
        <v>76</v>
      </c>
      <c r="F19" s="113" t="s">
        <v>77</v>
      </c>
      <c r="G19" s="48" t="s">
        <v>73</v>
      </c>
      <c r="H19" s="47">
        <f>IFERROR(VLOOKUP(G19,'[1]Tabla de valoración'!$A$4:$B$7,2,0),"")</f>
        <v>3</v>
      </c>
      <c r="I19" s="115" t="s">
        <v>37</v>
      </c>
      <c r="J19" s="49">
        <f>IFERROR(VLOOKUP([1]Matriz!I19,'[1]Tabla de valoración'!$A$12:$B$15,2,0),"")</f>
        <v>20</v>
      </c>
      <c r="K19" s="116">
        <f t="shared" si="0"/>
        <v>60</v>
      </c>
      <c r="L19" s="137"/>
      <c r="M19" s="138"/>
      <c r="N19" s="139"/>
      <c r="O19" s="118" t="s">
        <v>39</v>
      </c>
      <c r="P19" s="119" t="s">
        <v>39</v>
      </c>
      <c r="Q19" s="132">
        <v>0.75</v>
      </c>
      <c r="R19" s="140" t="s">
        <v>78</v>
      </c>
      <c r="S19" s="133" t="s">
        <v>75</v>
      </c>
      <c r="T19" s="141"/>
      <c r="U19" s="58">
        <f>+L18-(L18*Q19)</f>
        <v>12.5</v>
      </c>
      <c r="V19" s="59"/>
      <c r="W19" s="59"/>
      <c r="X19" s="87"/>
    </row>
    <row r="20" spans="1:24" ht="42" customHeight="1" x14ac:dyDescent="0.25">
      <c r="A20" s="42"/>
      <c r="B20" s="135"/>
      <c r="C20" s="60"/>
      <c r="D20" s="61"/>
      <c r="E20" s="136" t="s">
        <v>79</v>
      </c>
      <c r="F20" s="142" t="s">
        <v>59</v>
      </c>
      <c r="G20" s="143" t="s">
        <v>73</v>
      </c>
      <c r="H20" s="47">
        <f>IFERROR(VLOOKUP(G20,'[1]Tabla de valoración'!$A$4:$B$7,2,0),"")</f>
        <v>3</v>
      </c>
      <c r="I20" s="115" t="s">
        <v>46</v>
      </c>
      <c r="J20" s="49">
        <f>IFERROR(VLOOKUP([1]Matriz!I20,'[1]Tabla de valoración'!$A$12:$B$15,2,0),"")</f>
        <v>10</v>
      </c>
      <c r="K20" s="116">
        <f t="shared" si="0"/>
        <v>30</v>
      </c>
      <c r="L20" s="137"/>
      <c r="M20" s="144"/>
      <c r="N20" s="145"/>
      <c r="O20" s="146" t="s">
        <v>39</v>
      </c>
      <c r="P20" s="147" t="s">
        <v>39</v>
      </c>
      <c r="Q20" s="148">
        <v>0.75</v>
      </c>
      <c r="R20" s="149" t="s">
        <v>80</v>
      </c>
      <c r="S20" s="124" t="s">
        <v>57</v>
      </c>
      <c r="T20" s="150" t="s">
        <v>81</v>
      </c>
      <c r="U20" s="58">
        <f>+L18-(L18*Q20)</f>
        <v>12.5</v>
      </c>
      <c r="V20" s="68"/>
      <c r="W20" s="68"/>
      <c r="X20" s="87"/>
    </row>
    <row r="21" spans="1:24" ht="40.5" customHeight="1" x14ac:dyDescent="0.25">
      <c r="A21" s="87" t="s">
        <v>82</v>
      </c>
      <c r="B21" s="43" t="s">
        <v>83</v>
      </c>
      <c r="C21" s="43" t="s">
        <v>84</v>
      </c>
      <c r="D21" s="151" t="s">
        <v>33</v>
      </c>
      <c r="E21" s="112" t="s">
        <v>85</v>
      </c>
      <c r="F21" s="110" t="s">
        <v>86</v>
      </c>
      <c r="G21" s="48" t="s">
        <v>36</v>
      </c>
      <c r="H21" s="152">
        <f>IFERROR(VLOOKUP(G21,'[1]Tabla de valoración'!$A$4:$B$7,2,0),"")</f>
        <v>2</v>
      </c>
      <c r="I21" s="48" t="s">
        <v>37</v>
      </c>
      <c r="J21" s="152">
        <f>IFERROR(VLOOKUP([1]Matriz!I21,'[1]Tabla de valoración'!$A$12:$B$15,2,0),"")</f>
        <v>20</v>
      </c>
      <c r="K21" s="152">
        <f t="shared" si="0"/>
        <v>40</v>
      </c>
      <c r="L21" s="101">
        <f>SUM(K21:K23)/3</f>
        <v>40</v>
      </c>
      <c r="M21" s="42" t="str">
        <f>+IF(L21&lt;=5,"Aceptable",IF(AND(L21&gt;5,L21&lt;=10),"Tolerable",IF(AND(L21&gt;10,L21&lt;=30),"Moderado",IF(AND(L21&gt;30,L21&lt;=40),"Importante","Inaceptable"))))</f>
        <v>Importante</v>
      </c>
      <c r="N21" s="42" t="str">
        <f>+A21</f>
        <v>B.2.1. R005</v>
      </c>
      <c r="O21" s="48" t="s">
        <v>39</v>
      </c>
      <c r="P21" s="48" t="s">
        <v>39</v>
      </c>
      <c r="Q21" s="109">
        <v>0.75</v>
      </c>
      <c r="R21" s="112" t="s">
        <v>74</v>
      </c>
      <c r="S21" s="48" t="s">
        <v>87</v>
      </c>
      <c r="T21" s="44" t="s">
        <v>88</v>
      </c>
      <c r="U21" s="58">
        <f>IFERROR(L21-(L21*Q21),"")</f>
        <v>10</v>
      </c>
      <c r="V21" s="42">
        <f>+SUM(U21:U23)/3</f>
        <v>10</v>
      </c>
      <c r="W21" s="42" t="str">
        <f>+IF(V21&lt;=5,"Aceptable",IF(AND(V21&gt;5,V21&lt;=10),"Tolerable",IF(AND(V21&gt;10,V21&lt;=30),"Moderado",IF(AND(V21&gt;30,V21&lt;=40),"Importante","Inaceptable"))))</f>
        <v>Tolerable</v>
      </c>
      <c r="X21" s="42" t="s">
        <v>43</v>
      </c>
    </row>
    <row r="22" spans="1:24" ht="60.75" customHeight="1" x14ac:dyDescent="0.25">
      <c r="A22" s="87"/>
      <c r="B22" s="60"/>
      <c r="C22" s="60"/>
      <c r="D22" s="151"/>
      <c r="E22" s="112" t="s">
        <v>89</v>
      </c>
      <c r="F22" s="112" t="s">
        <v>90</v>
      </c>
      <c r="G22" s="48" t="s">
        <v>36</v>
      </c>
      <c r="H22" s="152">
        <f>IFERROR(VLOOKUP(G22,'[1]Tabla de valoración'!$A$4:$B$7,2,0),"")</f>
        <v>2</v>
      </c>
      <c r="I22" s="48" t="s">
        <v>37</v>
      </c>
      <c r="J22" s="152">
        <f>IFERROR(VLOOKUP([1]Matriz!I22,'[1]Tabla de valoración'!$A$12:$B$15,2,0),"")</f>
        <v>20</v>
      </c>
      <c r="K22" s="152">
        <f t="shared" si="0"/>
        <v>40</v>
      </c>
      <c r="L22" s="153"/>
      <c r="M22" s="59"/>
      <c r="N22" s="59"/>
      <c r="O22" s="48" t="s">
        <v>39</v>
      </c>
      <c r="P22" s="48" t="s">
        <v>39</v>
      </c>
      <c r="Q22" s="109">
        <v>0.75</v>
      </c>
      <c r="R22" s="112" t="s">
        <v>91</v>
      </c>
      <c r="S22" s="48" t="s">
        <v>87</v>
      </c>
      <c r="T22" s="61"/>
      <c r="U22" s="58">
        <f>IFERROR(L21-(L21*Q22),"")</f>
        <v>10</v>
      </c>
      <c r="V22" s="59"/>
      <c r="W22" s="59"/>
      <c r="X22" s="59"/>
    </row>
    <row r="23" spans="1:24" ht="63.75" customHeight="1" x14ac:dyDescent="0.25">
      <c r="A23" s="42"/>
      <c r="B23" s="60"/>
      <c r="C23" s="60"/>
      <c r="D23" s="44"/>
      <c r="E23" s="45" t="s">
        <v>92</v>
      </c>
      <c r="F23" s="154" t="s">
        <v>93</v>
      </c>
      <c r="G23" s="143" t="s">
        <v>36</v>
      </c>
      <c r="H23" s="49">
        <f>IFERROR(VLOOKUP(G23,'[1]Tabla de valoración'!$A$4:$B$7,2,0),"")</f>
        <v>2</v>
      </c>
      <c r="I23" s="143" t="s">
        <v>37</v>
      </c>
      <c r="J23" s="49">
        <f>IFERROR(VLOOKUP([1]Matriz!I23,'[1]Tabla de valoración'!$A$12:$B$15,2,0),"")</f>
        <v>20</v>
      </c>
      <c r="K23" s="49">
        <f t="shared" si="0"/>
        <v>40</v>
      </c>
      <c r="L23" s="153"/>
      <c r="M23" s="59"/>
      <c r="N23" s="59"/>
      <c r="O23" s="143" t="s">
        <v>39</v>
      </c>
      <c r="P23" s="143" t="s">
        <v>39</v>
      </c>
      <c r="Q23" s="155">
        <v>0.75</v>
      </c>
      <c r="R23" s="154" t="s">
        <v>94</v>
      </c>
      <c r="S23" s="143" t="s">
        <v>87</v>
      </c>
      <c r="T23" s="61"/>
      <c r="U23" s="156">
        <f>IFERROR(L21-(L21*Q23),"")</f>
        <v>10</v>
      </c>
      <c r="V23" s="59"/>
      <c r="W23" s="59"/>
      <c r="X23" s="59"/>
    </row>
    <row r="24" spans="1:24" ht="43.5" customHeight="1" x14ac:dyDescent="0.25">
      <c r="A24" s="157" t="s">
        <v>95</v>
      </c>
      <c r="B24" s="158" t="s">
        <v>96</v>
      </c>
      <c r="C24" s="159" t="s">
        <v>97</v>
      </c>
      <c r="D24" s="160" t="s">
        <v>33</v>
      </c>
      <c r="E24" s="45" t="s">
        <v>98</v>
      </c>
      <c r="F24" s="159" t="s">
        <v>99</v>
      </c>
      <c r="G24" s="161" t="s">
        <v>36</v>
      </c>
      <c r="H24" s="49">
        <f>IFERROR(VLOOKUP(G24,'[1]Tabla de valoración'!$A$4:$B$7,2,0),"")</f>
        <v>2</v>
      </c>
      <c r="I24" s="161" t="s">
        <v>46</v>
      </c>
      <c r="J24" s="162">
        <f>IFERROR(VLOOKUP([1]Matriz!I24,'[1]Tabla de valoración'!$A$12:$B$15,2,0),"")</f>
        <v>10</v>
      </c>
      <c r="K24" s="163">
        <f>+H24*J24</f>
        <v>20</v>
      </c>
      <c r="L24" s="81">
        <f>+SUM(J24:J25)/2</f>
        <v>10</v>
      </c>
      <c r="M24" s="128" t="str">
        <f>+IF(L24&lt;=5,"Aceptable",IF(AND(L24&gt;5,L24&lt;=10),"Tolerable",IF(AND(L24&gt;10,L24&lt;=30),"Moderado",IF(AND(L24&gt;30,L24&lt;=40),"Importante","Inaceptable"))))</f>
        <v>Tolerable</v>
      </c>
      <c r="N24" s="128" t="str">
        <f>+A24</f>
        <v>B.2.1. R006</v>
      </c>
      <c r="O24" s="164" t="s">
        <v>39</v>
      </c>
      <c r="P24" s="164" t="s">
        <v>39</v>
      </c>
      <c r="Q24" s="155">
        <v>0.75</v>
      </c>
      <c r="R24" s="165" t="s">
        <v>100</v>
      </c>
      <c r="S24" s="164" t="s">
        <v>53</v>
      </c>
      <c r="T24" s="166" t="s">
        <v>101</v>
      </c>
      <c r="U24" s="164">
        <f t="shared" ref="U24:U34" si="1">IFERROR(K24-(K24*Q24),"")</f>
        <v>5</v>
      </c>
      <c r="V24" s="128">
        <f>+SUM(U24:U25)/2</f>
        <v>5</v>
      </c>
      <c r="W24" s="128" t="str">
        <f>+IF(V24&lt;=5,"Aceptable",IF(AND(V24&gt;5,V24&lt;=10),"Tolerable",IF(AND(V24&gt;10,V24&lt;=30),"Moderado",IF(AND(V24&gt;30,V24&lt;=40),"Importante","Inaceptable"))))</f>
        <v>Aceptable</v>
      </c>
      <c r="X24" s="128" t="s">
        <v>43</v>
      </c>
    </row>
    <row r="25" spans="1:24" ht="54" customHeight="1" x14ac:dyDescent="0.25">
      <c r="A25" s="157"/>
      <c r="B25" s="167"/>
      <c r="C25" s="168"/>
      <c r="D25" s="169"/>
      <c r="E25" s="170" t="s">
        <v>102</v>
      </c>
      <c r="F25" s="167"/>
      <c r="G25" s="164" t="s">
        <v>36</v>
      </c>
      <c r="H25" s="163">
        <f>IFERROR(VLOOKUP(G25,'[1]Tabla de valoración'!$A$4:$B$7,2,0),"")</f>
        <v>2</v>
      </c>
      <c r="I25" s="164" t="s">
        <v>46</v>
      </c>
      <c r="J25" s="171">
        <f>IFERROR(VLOOKUP([1]Matriz!I25,'[1]Tabla de valoración'!$A$12:$B$15,2,0),"")</f>
        <v>10</v>
      </c>
      <c r="K25" s="163">
        <f>+H25*J25</f>
        <v>20</v>
      </c>
      <c r="L25" s="81"/>
      <c r="M25" s="172"/>
      <c r="N25" s="172"/>
      <c r="O25" s="164" t="s">
        <v>39</v>
      </c>
      <c r="P25" s="164" t="s">
        <v>39</v>
      </c>
      <c r="Q25" s="173">
        <v>0.75</v>
      </c>
      <c r="R25" s="165" t="s">
        <v>103</v>
      </c>
      <c r="S25" s="164" t="s">
        <v>104</v>
      </c>
      <c r="T25" s="164" t="s">
        <v>105</v>
      </c>
      <c r="U25" s="164">
        <f t="shared" si="1"/>
        <v>5</v>
      </c>
      <c r="V25" s="172"/>
      <c r="W25" s="172"/>
      <c r="X25" s="172"/>
    </row>
    <row r="26" spans="1:24" ht="15" x14ac:dyDescent="0.25">
      <c r="Q26" s="177"/>
      <c r="U26" s="174">
        <f t="shared" si="1"/>
        <v>0</v>
      </c>
    </row>
    <row r="27" spans="1:24" ht="15" hidden="1" x14ac:dyDescent="0.25">
      <c r="Q27" s="177"/>
      <c r="U27" s="174">
        <f t="shared" si="1"/>
        <v>0</v>
      </c>
    </row>
    <row r="28" spans="1:24" ht="15" hidden="1" x14ac:dyDescent="0.25">
      <c r="Q28" s="178"/>
      <c r="U28" s="174">
        <f>IFERROR(K28-(K28*Q28),"")</f>
        <v>0</v>
      </c>
    </row>
    <row r="29" spans="1:24" ht="15" hidden="1" x14ac:dyDescent="0.25">
      <c r="Q29" s="178"/>
      <c r="U29" s="174">
        <f t="shared" si="1"/>
        <v>0</v>
      </c>
    </row>
    <row r="30" spans="1:24" ht="15" hidden="1" x14ac:dyDescent="0.25">
      <c r="Q30" s="178"/>
      <c r="U30" s="174">
        <f t="shared" si="1"/>
        <v>0</v>
      </c>
    </row>
    <row r="31" spans="1:24" ht="15" hidden="1" x14ac:dyDescent="0.25">
      <c r="Q31" s="178"/>
      <c r="U31" s="174">
        <f t="shared" si="1"/>
        <v>0</v>
      </c>
    </row>
    <row r="32" spans="1:24" ht="15" hidden="1" x14ac:dyDescent="0.25">
      <c r="Q32" s="178"/>
      <c r="U32" s="174">
        <f t="shared" si="1"/>
        <v>0</v>
      </c>
    </row>
    <row r="33" spans="4:24" ht="15" hidden="1" x14ac:dyDescent="0.25">
      <c r="Q33" s="178"/>
      <c r="U33" s="174">
        <f t="shared" si="1"/>
        <v>0</v>
      </c>
    </row>
    <row r="34" spans="4:24" ht="15" hidden="1" x14ac:dyDescent="0.25">
      <c r="U34" s="174">
        <f t="shared" si="1"/>
        <v>0</v>
      </c>
    </row>
    <row r="35" spans="4:24" ht="15" hidden="1" x14ac:dyDescent="0.25">
      <c r="G35" s="174" t="s">
        <v>106</v>
      </c>
      <c r="I35" s="174" t="s">
        <v>107</v>
      </c>
      <c r="X35" s="176" t="s">
        <v>108</v>
      </c>
    </row>
    <row r="36" spans="4:24" ht="15" hidden="1" x14ac:dyDescent="0.25">
      <c r="G36" s="174" t="s">
        <v>73</v>
      </c>
      <c r="I36" s="174" t="s">
        <v>109</v>
      </c>
      <c r="X36" s="176" t="s">
        <v>43</v>
      </c>
    </row>
    <row r="37" spans="4:24" ht="15" hidden="1" x14ac:dyDescent="0.25">
      <c r="D37" s="174" t="s">
        <v>33</v>
      </c>
      <c r="G37" s="174" t="s">
        <v>36</v>
      </c>
      <c r="I37" s="174" t="s">
        <v>46</v>
      </c>
      <c r="X37" s="176" t="s">
        <v>110</v>
      </c>
    </row>
    <row r="38" spans="4:24" ht="15" hidden="1" x14ac:dyDescent="0.25">
      <c r="D38" s="174" t="s">
        <v>111</v>
      </c>
      <c r="G38" s="174" t="s">
        <v>66</v>
      </c>
      <c r="I38" s="174" t="s">
        <v>37</v>
      </c>
      <c r="O38" s="174" t="s">
        <v>39</v>
      </c>
      <c r="P38" s="174" t="s">
        <v>39</v>
      </c>
      <c r="X38" s="176" t="s">
        <v>112</v>
      </c>
    </row>
    <row r="39" spans="4:24" ht="15" hidden="1" x14ac:dyDescent="0.25">
      <c r="D39" s="174" t="s">
        <v>64</v>
      </c>
      <c r="O39" s="174" t="s">
        <v>113</v>
      </c>
      <c r="P39" s="174" t="s">
        <v>113</v>
      </c>
      <c r="X39" s="176" t="s">
        <v>67</v>
      </c>
    </row>
    <row r="40" spans="4:24" ht="15" hidden="1" x14ac:dyDescent="0.25">
      <c r="D40" s="174" t="s">
        <v>114</v>
      </c>
    </row>
    <row r="41" spans="4:24" ht="15" hidden="1" x14ac:dyDescent="0.25">
      <c r="D41" s="174" t="s">
        <v>115</v>
      </c>
    </row>
    <row r="42" spans="4:24" ht="15" hidden="1" x14ac:dyDescent="0.25">
      <c r="D42" s="174" t="s">
        <v>116</v>
      </c>
    </row>
    <row r="43" spans="4:24" ht="15" hidden="1" x14ac:dyDescent="0.25">
      <c r="D43" s="174" t="s">
        <v>117</v>
      </c>
    </row>
    <row r="46" spans="4:24" ht="15" hidden="1" x14ac:dyDescent="0.25">
      <c r="E46" s="175">
        <v>3</v>
      </c>
    </row>
    <row r="47" spans="4:24" ht="15" hidden="1" x14ac:dyDescent="0.25">
      <c r="E47" s="175">
        <v>2</v>
      </c>
    </row>
    <row r="48" spans="4:24" ht="15" hidden="1" x14ac:dyDescent="0.25">
      <c r="E48" s="175">
        <v>1</v>
      </c>
    </row>
  </sheetData>
  <mergeCells count="133">
    <mergeCell ref="V24:V25"/>
    <mergeCell ref="W24:W25"/>
    <mergeCell ref="X24:X25"/>
    <mergeCell ref="N21:N23"/>
    <mergeCell ref="T21:T23"/>
    <mergeCell ref="V21:V23"/>
    <mergeCell ref="W21:W23"/>
    <mergeCell ref="X21:X23"/>
    <mergeCell ref="A24:A25"/>
    <mergeCell ref="B24:B25"/>
    <mergeCell ref="C24:C25"/>
    <mergeCell ref="D24:D25"/>
    <mergeCell ref="F24:F25"/>
    <mergeCell ref="N18:N20"/>
    <mergeCell ref="V18:V20"/>
    <mergeCell ref="W18:W20"/>
    <mergeCell ref="X18:X20"/>
    <mergeCell ref="A21:A23"/>
    <mergeCell ref="B21:B23"/>
    <mergeCell ref="C21:C23"/>
    <mergeCell ref="D21:D23"/>
    <mergeCell ref="L21:L23"/>
    <mergeCell ref="M21:M23"/>
    <mergeCell ref="A18:A20"/>
    <mergeCell ref="B18:B20"/>
    <mergeCell ref="C18:C20"/>
    <mergeCell ref="D18:D20"/>
    <mergeCell ref="L18:L20"/>
    <mergeCell ref="M18:M20"/>
    <mergeCell ref="L24:L25"/>
    <mergeCell ref="M24:M25"/>
    <mergeCell ref="N24:N25"/>
    <mergeCell ref="T15:T17"/>
    <mergeCell ref="V15:V17"/>
    <mergeCell ref="W15:W17"/>
    <mergeCell ref="X15:X17"/>
    <mergeCell ref="E16:E17"/>
    <mergeCell ref="F16:F17"/>
    <mergeCell ref="G16:G17"/>
    <mergeCell ref="H16:H17"/>
    <mergeCell ref="I16:I17"/>
    <mergeCell ref="A15:A17"/>
    <mergeCell ref="B15:B17"/>
    <mergeCell ref="C15:C17"/>
    <mergeCell ref="D15:D17"/>
    <mergeCell ref="L15:L17"/>
    <mergeCell ref="M15:M17"/>
    <mergeCell ref="J16:J17"/>
    <mergeCell ref="K16:K17"/>
    <mergeCell ref="S12:S13"/>
    <mergeCell ref="N15:N17"/>
    <mergeCell ref="H11:H12"/>
    <mergeCell ref="I11:I12"/>
    <mergeCell ref="J11:J12"/>
    <mergeCell ref="K11:K12"/>
    <mergeCell ref="L11:L14"/>
    <mergeCell ref="U12:U13"/>
    <mergeCell ref="E13:E14"/>
    <mergeCell ref="F13:F14"/>
    <mergeCell ref="G13:G14"/>
    <mergeCell ref="H13:H14"/>
    <mergeCell ref="I13:I14"/>
    <mergeCell ref="J13:J14"/>
    <mergeCell ref="K13:K14"/>
    <mergeCell ref="M11:M14"/>
    <mergeCell ref="N11:N14"/>
    <mergeCell ref="T11:T14"/>
    <mergeCell ref="R8:R10"/>
    <mergeCell ref="S8:S10"/>
    <mergeCell ref="T8:T10"/>
    <mergeCell ref="W8:W10"/>
    <mergeCell ref="X8:X10"/>
    <mergeCell ref="A11:A14"/>
    <mergeCell ref="B11:B14"/>
    <mergeCell ref="C11:C14"/>
    <mergeCell ref="D11:D14"/>
    <mergeCell ref="E11:E12"/>
    <mergeCell ref="L8:L10"/>
    <mergeCell ref="M8:M10"/>
    <mergeCell ref="N8:N10"/>
    <mergeCell ref="O8:O10"/>
    <mergeCell ref="P8:P10"/>
    <mergeCell ref="Q8:Q10"/>
    <mergeCell ref="V11:V14"/>
    <mergeCell ref="W11:W14"/>
    <mergeCell ref="X11:X14"/>
    <mergeCell ref="O12:O13"/>
    <mergeCell ref="P12:P13"/>
    <mergeCell ref="Q12:Q13"/>
    <mergeCell ref="R12:R13"/>
    <mergeCell ref="G11:G12"/>
    <mergeCell ref="A8:A10"/>
    <mergeCell ref="B8:B10"/>
    <mergeCell ref="C8:C10"/>
    <mergeCell ref="D8:D10"/>
    <mergeCell ref="F8:F10"/>
    <mergeCell ref="F6:F7"/>
    <mergeCell ref="G6:M6"/>
    <mergeCell ref="N6:N7"/>
    <mergeCell ref="O6:O7"/>
    <mergeCell ref="A5:B5"/>
    <mergeCell ref="C5:D5"/>
    <mergeCell ref="F5:M5"/>
    <mergeCell ref="N5:Q5"/>
    <mergeCell ref="T5:X5"/>
    <mergeCell ref="A6:A7"/>
    <mergeCell ref="B6:B7"/>
    <mergeCell ref="C6:C7"/>
    <mergeCell ref="D6:D7"/>
    <mergeCell ref="E6:E7"/>
    <mergeCell ref="R6:R7"/>
    <mergeCell ref="S6:S7"/>
    <mergeCell ref="T6:T7"/>
    <mergeCell ref="U6:W6"/>
    <mergeCell ref="X6:X7"/>
    <mergeCell ref="P6:P7"/>
    <mergeCell ref="Q6:Q7"/>
    <mergeCell ref="P3:T3"/>
    <mergeCell ref="W3:AA3"/>
    <mergeCell ref="C4:G4"/>
    <mergeCell ref="I4:M4"/>
    <mergeCell ref="P4:T4"/>
    <mergeCell ref="W4:AA4"/>
    <mergeCell ref="A1:B4"/>
    <mergeCell ref="C1:G2"/>
    <mergeCell ref="I1:M1"/>
    <mergeCell ref="N1:O4"/>
    <mergeCell ref="P1:T2"/>
    <mergeCell ref="W1:AA1"/>
    <mergeCell ref="I2:M2"/>
    <mergeCell ref="W2:AA2"/>
    <mergeCell ref="C3:G3"/>
    <mergeCell ref="I3:M3"/>
  </mergeCells>
  <conditionalFormatting sqref="G8:H13 G15:H34">
    <cfRule type="containsText" dxfId="21" priority="20" operator="containsText" text="Baja">
      <formula>NOT(ISERROR(SEARCH("Baja",G8)))</formula>
    </cfRule>
    <cfRule type="containsText" dxfId="20" priority="21" operator="containsText" text="Media">
      <formula>NOT(ISERROR(SEARCH("Media",G8)))</formula>
    </cfRule>
  </conditionalFormatting>
  <conditionalFormatting sqref="G8:H13 G15:H35">
    <cfRule type="containsText" dxfId="19" priority="22" operator="containsText" text="Alta">
      <formula>NOT(ISERROR(SEARCH("Alta",G8)))</formula>
    </cfRule>
  </conditionalFormatting>
  <conditionalFormatting sqref="I8:I13 I15:I34">
    <cfRule type="containsText" dxfId="18" priority="14" operator="containsText" text="Catastrófico">
      <formula>NOT(ISERROR(SEARCH("Catastrófico",I8)))</formula>
    </cfRule>
    <cfRule type="containsText" dxfId="17" priority="15" operator="containsText" text="Moderado">
      <formula>NOT(ISERROR(SEARCH("Moderado",I8)))</formula>
    </cfRule>
    <cfRule type="containsText" dxfId="16" priority="16" operator="containsText" text="Leve">
      <formula>NOT(ISERROR(SEARCH("Leve",I8)))</formula>
    </cfRule>
  </conditionalFormatting>
  <conditionalFormatting sqref="I8:M10 I11:J13 I15:K20 I21:M34 K11:M11 L15:M15 M18 W8 W11 W15 W18:W29 K13 L18:L20">
    <cfRule type="containsText" dxfId="15" priority="17" operator="containsText" text="Bajo">
      <formula>NOT(ISERROR(SEARCH("Bajo",I8)))</formula>
    </cfRule>
  </conditionalFormatting>
  <conditionalFormatting sqref="M8:M11 M15 M18 M21:M34">
    <cfRule type="containsText" dxfId="14" priority="7" operator="containsText" text="Moderado">
      <formula>NOT(ISERROR(SEARCH("Moderado",M8)))</formula>
    </cfRule>
    <cfRule type="containsText" dxfId="13" priority="8" operator="containsText" text="Importante">
      <formula>NOT(ISERROR(SEARCH("Importante",M8)))</formula>
    </cfRule>
    <cfRule type="containsText" dxfId="12" priority="9" operator="containsText" text="Inaceptable">
      <formula>NOT(ISERROR(SEARCH("Inaceptable",M8)))</formula>
    </cfRule>
    <cfRule type="containsText" dxfId="11" priority="10" operator="containsText" text="Importante">
      <formula>NOT(ISERROR(SEARCH("Importante",M8)))</formula>
    </cfRule>
    <cfRule type="containsText" dxfId="10" priority="11" operator="containsText" text="Moderada">
      <formula>NOT(ISERROR(SEARCH("Moderada",M8)))</formula>
    </cfRule>
    <cfRule type="containsText" dxfId="9" priority="12" operator="containsText" text="Tolerable">
      <formula>NOT(ISERROR(SEARCH("Tolerable",M8)))</formula>
    </cfRule>
    <cfRule type="containsText" dxfId="8" priority="13" operator="containsText" text="Aceptable">
      <formula>NOT(ISERROR(SEARCH("Aceptable",M8)))</formula>
    </cfRule>
  </conditionalFormatting>
  <conditionalFormatting sqref="W8 I8:M10 K11:M11 W11 I11:J13 K13 L15:M15 W15 I15:K20 M18 L18:L20 W18:W29 I21:M34">
    <cfRule type="containsText" dxfId="7" priority="18" operator="containsText" text="Medio">
      <formula>NOT(ISERROR(SEARCH("Medio",I8)))</formula>
    </cfRule>
    <cfRule type="containsText" dxfId="6" priority="19" operator="containsText" text="Alto">
      <formula>NOT(ISERROR(SEARCH("Alto",I8)))</formula>
    </cfRule>
  </conditionalFormatting>
  <conditionalFormatting sqref="W8 W11 W15 W18:W28">
    <cfRule type="containsText" dxfId="5" priority="1" operator="containsText" text="Tolerable">
      <formula>NOT(ISERROR(SEARCH("Tolerable",W8)))</formula>
    </cfRule>
  </conditionalFormatting>
  <conditionalFormatting sqref="W8 W11 W15 W18:W33">
    <cfRule type="containsText" dxfId="4" priority="2" operator="containsText" text="Inaceptable">
      <formula>NOT(ISERROR(SEARCH("Inaceptable",W8)))</formula>
    </cfRule>
    <cfRule type="containsText" dxfId="3" priority="3" operator="containsText" text="Importante">
      <formula>NOT(ISERROR(SEARCH("Importante",W8)))</formula>
    </cfRule>
    <cfRule type="containsText" dxfId="2" priority="4" operator="containsText" text="Moderado">
      <formula>NOT(ISERROR(SEARCH("Moderado",W8)))</formula>
    </cfRule>
    <cfRule type="containsText" dxfId="1" priority="5" operator="containsText" text="Torerable">
      <formula>NOT(ISERROR(SEARCH("Torerable",W8)))</formula>
    </cfRule>
    <cfRule type="containsText" dxfId="0" priority="6" operator="containsText" text="Aceptable">
      <formula>NOT(ISERROR(SEARCH("Aceptable",W8)))</formula>
    </cfRule>
  </conditionalFormatting>
  <dataValidations count="6">
    <dataValidation type="list" allowBlank="1" showInputMessage="1" showErrorMessage="1" sqref="P11:P36 P8" xr:uid="{DD80BC79-0A9F-4B3F-A9E1-EDC2DDA2F07F}">
      <formula1>$P$38:$P$39</formula1>
    </dataValidation>
    <dataValidation type="list" allowBlank="1" showInputMessage="1" showErrorMessage="1" sqref="X11 X15:X21" xr:uid="{7E74763B-2135-4C20-AC85-7001EBCD64EB}">
      <formula1>$X$35:$X$39</formula1>
    </dataValidation>
    <dataValidation type="list" allowBlank="1" showInputMessage="1" showErrorMessage="1" sqref="D11 D18:D21 D15" xr:uid="{E13A47F6-7E2B-404A-963C-E54F93D2DCD2}">
      <formula1>$D$37:$D$43</formula1>
    </dataValidation>
    <dataValidation type="list" allowBlank="1" showInputMessage="1" showErrorMessage="1" sqref="G8:G13 G15:G34" xr:uid="{BAD91228-4FA1-43EF-B68F-ED1C91EAD7DC}">
      <formula1>$G$36:$G$38</formula1>
    </dataValidation>
    <dataValidation type="list" allowBlank="1" showInputMessage="1" showErrorMessage="1" sqref="I8:I13 I15:I34" xr:uid="{223E6E46-B855-44A1-813B-A9DFE481D6AA}">
      <formula1>$I$36:$I$38</formula1>
    </dataValidation>
    <dataValidation type="list" allowBlank="1" showInputMessage="1" showErrorMessage="1" sqref="O11:O34" xr:uid="{72B3B217-EB51-49C7-BDB0-CAD619658CCD}">
      <formula1>$O$38:$O$39</formula1>
    </dataValidation>
  </dataValidations>
  <hyperlinks>
    <hyperlink ref="I7" location="'Estructura de Riesgos FP'!F3" display="Impacto" xr:uid="{C473ABC5-5C3B-41A9-AFEE-0CA5DB6467C6}"/>
    <hyperlink ref="G7" location="'Estructura de Riesgos FP'!E3" display="Probabilidad" xr:uid="{2C23F5FC-DC10-4889-8C7D-FAE35E03933F}"/>
  </hyperlink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NEGRETE ROJAS</dc:creator>
  <cp:lastModifiedBy>ALEXANDRA NEGRETE ROJAS</cp:lastModifiedBy>
  <dcterms:created xsi:type="dcterms:W3CDTF">2022-09-02T13:57:03Z</dcterms:created>
  <dcterms:modified xsi:type="dcterms:W3CDTF">2024-01-31T14:13:04Z</dcterms:modified>
</cp:coreProperties>
</file>