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llozano\Documents\MAPA DE RIESGO Y POA 2024\"/>
    </mc:Choice>
  </mc:AlternateContent>
  <xr:revisionPtr revIDLastSave="0" documentId="13_ncr:1_{95E80E3A-F5C8-4069-A030-62401DD22008}" xr6:coauthVersionLast="47" xr6:coauthVersionMax="47" xr10:uidLastSave="{00000000-0000-0000-0000-000000000000}"/>
  <bookViews>
    <workbookView xWindow="225" yWindow="390" windowWidth="20265" windowHeight="10845" activeTab="1" xr2:uid="{00000000-000D-0000-FFFF-FFFF00000000}"/>
  </bookViews>
  <sheets>
    <sheet name="Tabla de valoración" sheetId="2" r:id="rId1"/>
    <sheet name="Matriz" sheetId="1" r:id="rId2"/>
  </sheets>
  <definedNames>
    <definedName name="_xlnm.Print_Area" localSheetId="1">Matriz!$A$1:$X$40</definedName>
    <definedName name="FUENTE" localSheetId="1">#REF!</definedName>
    <definedName name="FUENTE">#REF!</definedName>
    <definedName name="Hoja_1_de_1" localSheetId="1">#REF!</definedName>
    <definedName name="Hoja_1_de_1">#REF!</definedName>
    <definedName name="hojka" comment="criterios">#REF!</definedName>
    <definedName name="listado" comment="criterios" localSheetId="1">#REF!</definedName>
    <definedName name="listado" comment="criterios">#REF!</definedName>
    <definedName name="listado1" comment="criterios" localSheetId="1">#REF!</definedName>
    <definedName name="listado1" comment="criterios">#REF!</definedName>
    <definedName name="listadoGMP" comment="criterios" localSheetId="1">#REF!</definedName>
    <definedName name="listadoGMP" comment="criterios">#REF!</definedName>
    <definedName name="MATRIZ_RAM" localSheetId="1">#REF!</definedName>
    <definedName name="MATRIZ_RAM">#REF!</definedName>
    <definedName name="mENSUAL" localSheetId="1">#REF!</definedName>
    <definedName name="mENSUAL">#REF!</definedName>
    <definedName name="VALORACION_RAM" localSheetId="1">#REF!</definedName>
    <definedName name="VALORACION_RAM">#REF!</definedName>
    <definedName name="Valoracion_RAMVAL" localSheetId="1">#REF!</definedName>
    <definedName name="Valoracion_RAMV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J8" i="1"/>
  <c r="H9" i="1"/>
  <c r="J9" i="1"/>
  <c r="H10" i="1"/>
  <c r="J10" i="1"/>
  <c r="H11" i="1"/>
  <c r="J11" i="1"/>
  <c r="H15" i="1"/>
  <c r="J15" i="1"/>
  <c r="H16" i="1"/>
  <c r="J16" i="1"/>
  <c r="H17" i="1"/>
  <c r="J17" i="1"/>
  <c r="H20" i="1"/>
  <c r="J20" i="1"/>
  <c r="H21" i="1"/>
  <c r="J21" i="1"/>
  <c r="H22" i="1"/>
  <c r="J22" i="1"/>
  <c r="H23" i="1"/>
  <c r="J23" i="1"/>
  <c r="H24" i="1"/>
  <c r="J24" i="1"/>
  <c r="H25" i="1"/>
  <c r="J25" i="1"/>
  <c r="W17" i="1"/>
  <c r="J26" i="1"/>
  <c r="J27" i="1"/>
  <c r="J28" i="1"/>
  <c r="J29" i="1"/>
  <c r="J30" i="1"/>
  <c r="J31" i="1"/>
  <c r="J32" i="1"/>
  <c r="H26" i="1"/>
  <c r="H27" i="1"/>
  <c r="H28" i="1"/>
  <c r="H29" i="1"/>
  <c r="H30" i="1"/>
  <c r="H31" i="1"/>
  <c r="H32" i="1"/>
  <c r="K9" i="1" l="1"/>
  <c r="K21" i="1"/>
  <c r="M21" i="1" s="1"/>
  <c r="K17" i="1"/>
  <c r="M17" i="1" s="1"/>
  <c r="K10" i="1"/>
  <c r="K25" i="1"/>
  <c r="M25" i="1" s="1"/>
  <c r="K23" i="1"/>
  <c r="M23" i="1" s="1"/>
  <c r="K16" i="1"/>
  <c r="M16" i="1" s="1"/>
  <c r="K24" i="1"/>
  <c r="M24" i="1" s="1"/>
  <c r="K22" i="1"/>
  <c r="M22" i="1" s="1"/>
  <c r="K20" i="1"/>
  <c r="M20" i="1" s="1"/>
  <c r="K11" i="1"/>
  <c r="L11" i="1" s="1"/>
  <c r="M11" i="1" s="1"/>
  <c r="K15" i="1"/>
  <c r="M15" i="1" s="1"/>
  <c r="K8" i="1"/>
  <c r="L17" i="1"/>
  <c r="H17" i="2"/>
  <c r="H16" i="2"/>
  <c r="H15" i="2"/>
  <c r="H14" i="2"/>
  <c r="H13" i="2"/>
  <c r="H12" i="2"/>
  <c r="H11" i="2"/>
  <c r="H10" i="2"/>
  <c r="H9" i="2"/>
  <c r="L8" i="1" l="1"/>
  <c r="M8" i="1" s="1"/>
  <c r="L15" i="1"/>
  <c r="K30" i="1"/>
  <c r="M30" i="1" s="1"/>
  <c r="K32" i="1"/>
  <c r="M32" i="1" s="1"/>
  <c r="K31" i="1"/>
  <c r="M31" i="1" s="1"/>
  <c r="K29" i="1"/>
  <c r="M29" i="1" s="1"/>
  <c r="K27" i="1"/>
  <c r="M27" i="1" s="1"/>
  <c r="K28" i="1"/>
  <c r="M28" i="1" s="1"/>
  <c r="K26" i="1"/>
  <c r="M26" i="1" s="1"/>
  <c r="U13" i="1" l="1"/>
  <c r="U14" i="1"/>
  <c r="U17" i="1"/>
  <c r="U12" i="1"/>
  <c r="U11" i="1"/>
  <c r="U8" i="1"/>
  <c r="U9" i="1"/>
  <c r="U26" i="1"/>
  <c r="U27" i="1"/>
  <c r="U23" i="1"/>
  <c r="U20" i="1"/>
  <c r="U28" i="1"/>
  <c r="U29" i="1"/>
  <c r="U25" i="1"/>
  <c r="U21" i="1"/>
  <c r="U24" i="1"/>
  <c r="U22" i="1"/>
  <c r="U31" i="1"/>
  <c r="U32" i="1"/>
  <c r="U30" i="1"/>
  <c r="V11" i="1" l="1"/>
  <c r="W11" i="1" s="1"/>
  <c r="U16" i="1"/>
  <c r="U15" i="1"/>
  <c r="V8" i="1"/>
  <c r="W8" i="1" s="1"/>
  <c r="V15" i="1" l="1"/>
  <c r="W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Martinez</author>
  </authors>
  <commentList>
    <comment ref="Q6" authorId="0" shapeId="0" xr:uid="{00000000-0006-0000-0100-000001000000}">
      <text>
        <r>
          <rPr>
            <b/>
            <sz val="9"/>
            <color indexed="81"/>
            <rFont val="Tahoma"/>
            <family val="2"/>
          </rPr>
          <t>Gustavo Martinez:</t>
        </r>
        <r>
          <rPr>
            <sz val="9"/>
            <color indexed="81"/>
            <rFont val="Tahoma"/>
            <family val="2"/>
          </rPr>
          <t xml:space="preserve">
No Existe y no Documentado   0% 
Si existe y no documentado 50%
Existe y documentado 75%
</t>
        </r>
      </text>
    </comment>
  </commentList>
</comments>
</file>

<file path=xl/sharedStrings.xml><?xml version="1.0" encoding="utf-8"?>
<sst xmlns="http://schemas.openxmlformats.org/spreadsheetml/2006/main" count="230" uniqueCount="113">
  <si>
    <t>Nombre del área / proceso</t>
  </si>
  <si>
    <t>Líder del área / proceso</t>
  </si>
  <si>
    <t xml:space="preserve">Nombre del  área </t>
  </si>
  <si>
    <t>Código del riesgo</t>
  </si>
  <si>
    <t>Nombre del riesgo</t>
  </si>
  <si>
    <t xml:space="preserve">Descripción </t>
  </si>
  <si>
    <t>Clasificación</t>
  </si>
  <si>
    <t xml:space="preserve">Causas </t>
  </si>
  <si>
    <t xml:space="preserve">Consecuencias </t>
  </si>
  <si>
    <t>Existe control?</t>
  </si>
  <si>
    <t>Descripción del control</t>
  </si>
  <si>
    <t>Frecuencia del control</t>
  </si>
  <si>
    <t xml:space="preserve">Responsable </t>
  </si>
  <si>
    <t>Riesgo Residual</t>
  </si>
  <si>
    <t>Tratamiento</t>
  </si>
  <si>
    <t xml:space="preserve">Nivel </t>
  </si>
  <si>
    <t>SI</t>
  </si>
  <si>
    <t>NO</t>
  </si>
  <si>
    <t>Riesgo de cumplimiento</t>
  </si>
  <si>
    <t>Riesgo de tecnología</t>
  </si>
  <si>
    <t>Riesgo estratégico</t>
  </si>
  <si>
    <t>Riesgo de corrupción</t>
  </si>
  <si>
    <t>Riesgo financiero</t>
  </si>
  <si>
    <t xml:space="preserve">VALORACIÓN DE LA FRECUENCIA DE LOS RIESGOS </t>
  </si>
  <si>
    <t>Frecuencia- probailidad</t>
  </si>
  <si>
    <t xml:space="preserve">Calificación </t>
  </si>
  <si>
    <t>Valoración</t>
  </si>
  <si>
    <t>Baja</t>
  </si>
  <si>
    <t>Media</t>
  </si>
  <si>
    <t>Alta</t>
  </si>
  <si>
    <t>Leve</t>
  </si>
  <si>
    <t>Moderado</t>
  </si>
  <si>
    <t>Impact/ Gravedad</t>
  </si>
  <si>
    <t>Prob/ Frec</t>
  </si>
  <si>
    <t>Calificación</t>
  </si>
  <si>
    <t>Probabilidad</t>
  </si>
  <si>
    <t>VALORACIÓN DE IMPACTO DE LOS RIESGOS</t>
  </si>
  <si>
    <t>Gravedad- impacto</t>
  </si>
  <si>
    <t>Impacto</t>
  </si>
  <si>
    <t>Valor</t>
  </si>
  <si>
    <t>Valor Nivel</t>
  </si>
  <si>
    <t>Catastrófico</t>
  </si>
  <si>
    <t>NIVEL RIESGO INHERENTE</t>
  </si>
  <si>
    <t>Probabilidad * impacto</t>
  </si>
  <si>
    <t>Aceptable</t>
  </si>
  <si>
    <t>Tolerable</t>
  </si>
  <si>
    <t>Importante</t>
  </si>
  <si>
    <t>Inaceptable</t>
  </si>
  <si>
    <t>Inherente</t>
  </si>
  <si>
    <t>Menor o igual a 5</t>
  </si>
  <si>
    <t>Mayor o igual a 5 y menor o igual  a 10</t>
  </si>
  <si>
    <t>Mayor o igual a 10 y menor o igual 20</t>
  </si>
  <si>
    <t>Mayor a 40</t>
  </si>
  <si>
    <t>Riesgo absoluto</t>
  </si>
  <si>
    <t>Mayor o igual a 30 y menor o igual a 40</t>
  </si>
  <si>
    <t>Evitar el riesgo</t>
  </si>
  <si>
    <t>Reducir el riesgo</t>
  </si>
  <si>
    <t>Compartir el riesgo</t>
  </si>
  <si>
    <t>Transferir el riesgo</t>
  </si>
  <si>
    <t>Asumir el riesgo</t>
  </si>
  <si>
    <t>Control documentado</t>
  </si>
  <si>
    <t>Valoración control</t>
  </si>
  <si>
    <t>Valoración riesgo inherente</t>
  </si>
  <si>
    <t>Riesgo operativo</t>
  </si>
  <si>
    <t>No suministrar una alimentación con calidad e inocuidad a los pacientes y demás clientes internos del servicio de alimentación de la ESE, cumpliendo con la minuta patrón establecida.</t>
  </si>
  <si>
    <t>Probabilidad de suministrar una alimentación que no cumpla con estándares de calidad y de acuerdo a las minutas establecidas</t>
  </si>
  <si>
    <t>No acatar las instrucciones dadas por los médicos</t>
  </si>
  <si>
    <t>Falta de control al contrato de suministro de alimento</t>
  </si>
  <si>
    <t xml:space="preserve">Afectación al estado de salud de los pacientes </t>
  </si>
  <si>
    <t>Diario</t>
  </si>
  <si>
    <t>Mensual / cuando se requiere</t>
  </si>
  <si>
    <t>Nutricionista</t>
  </si>
  <si>
    <t>Suministrar dietas terapéuticas que no se ajusten a la prescripción médica y a la patología del paciente y cumpliendo con los estándares de oportunidad</t>
  </si>
  <si>
    <t>Probabilidad de suministrar dietas que no se ajusten a la prescripción médica y a la patología del paciente</t>
  </si>
  <si>
    <t>Identificar cada dieta terapéutica, revisar y acatar las órdenes impartidas por el médico en cada unidad de servicio.</t>
  </si>
  <si>
    <t>Visitar al paciente para dar a conocer el tipo de alimentos que va a recibir acorde a su patología.</t>
  </si>
  <si>
    <t>Realizar resumen de dietas e impartir las recomendaciones al personal manipulador de alimentos.</t>
  </si>
  <si>
    <t>Establecer horarios de suministro de las dietas acorde a las prioridades de los servicios.</t>
  </si>
  <si>
    <t>No suministrar las fórmulas lácteas a los menores que se presenten en los servicios de pediatría, neonatos y lactantes.</t>
  </si>
  <si>
    <t>Suministrar cada una de las fórmulas lácteas por unidad de servicio acatando las órdenes impartidas por el médico.</t>
  </si>
  <si>
    <t>Mensual</t>
  </si>
  <si>
    <t>No suministro de forma oportuna y adecuada de las fórmulas lácteas a los menores (pediatría, neonatos y lactantes)</t>
  </si>
  <si>
    <t>Posibles sanciones por entes de control por incumplimiento contractual</t>
  </si>
  <si>
    <t>Nutrición y dietética</t>
  </si>
  <si>
    <t>Incumplimiento  de los informes y reportes correspondientes a las entidades de fiscalización o entes de control  externos o área interna de la entidad en el tiempo oportuno.</t>
  </si>
  <si>
    <t>Incumplimiento  de los informes y reportes correspondientes a las entidades de fiscalización o entes de control  externos o área interna de la entidad en el tiempo oportuno</t>
  </si>
  <si>
    <t>Riesgo de imagen</t>
  </si>
  <si>
    <t>Se realiza un análisis de contenido nutricional  de cada menú</t>
  </si>
  <si>
    <t>B.4.7 R001</t>
  </si>
  <si>
    <t>B.4.7 R002</t>
  </si>
  <si>
    <t>B.4.7 R003</t>
  </si>
  <si>
    <t>B.4.7 R004</t>
  </si>
  <si>
    <t xml:space="preserve">Se hace seguimiento al contrato </t>
  </si>
  <si>
    <t>Falencias por parte del lider del área</t>
  </si>
  <si>
    <t>Se tiene control de todos los requerimientos de la administración y de los entes de control</t>
  </si>
  <si>
    <t>Falta de seguimiento al ciclo de menús de 14 días acorde a la minuta patrón establecida por grupo de edad.</t>
  </si>
  <si>
    <t>Incumplimiento del contratista o contratos no vigentes para el suministro de las mismas.</t>
  </si>
  <si>
    <t>Se cuenta con un ciclo de menús de 14 días acorde a la minuta patrón establecida por grupo de edad.</t>
  </si>
  <si>
    <t>No suministrar alimentacion enteral a los pacientes que por su patologia requieren un soporte nutricional especial.</t>
  </si>
  <si>
    <t xml:space="preserve">No estar disponibles en farmacia. </t>
  </si>
  <si>
    <t xml:space="preserve">Afectación al estado Nutricional y de salud de los pacientes </t>
  </si>
  <si>
    <t>B.4.7 R005</t>
  </si>
  <si>
    <t>Se Realiza seguimiento al sumininistro y evolucion del estado nutricional y de salud del paciente</t>
  </si>
  <si>
    <t>Código: C.6.FOR.OO3</t>
  </si>
  <si>
    <t xml:space="preserve">Versión:01 </t>
  </si>
  <si>
    <t>Fecha: Diciembre de 2018</t>
  </si>
  <si>
    <t>Aprobado por: Gestión de la calidad</t>
  </si>
  <si>
    <t>Mapa de riesgo 
Hospital San Jerónimo de Montería 
Vigencia 2024</t>
  </si>
  <si>
    <t xml:space="preserve">No disponibiliad en farmacia de los productos de soporte nutricional  </t>
  </si>
  <si>
    <t>Probabilidad de deterioro del estado nutricional del paciente por la no la identificación del riesgo nutricional, por inadecuado diligenciamiento de la herramienta de tamizaje nutricional al ingreso del paciente en los servicios de urgencias.</t>
  </si>
  <si>
    <t xml:space="preserve">No diligenciar la herramienta de tamizaje de riesgo nutricional desde el ingreso del paciente a los servicios de Urgencias. </t>
  </si>
  <si>
    <t xml:space="preserve">No estar diligenciar la herramienta  </t>
  </si>
  <si>
    <t xml:space="preserve">Se Realiza seguimiento al tamizaje   del estado nutricional y de salud del paciente desde  el ingreso a urgencias.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</si>
</sst>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0"/>
      <color theme="1"/>
      <name val="Calibri"/>
      <family val="2"/>
      <scheme val="minor"/>
    </font>
    <font>
      <sz val="9"/>
      <color indexed="81"/>
      <name val="Tahoma"/>
      <family val="2"/>
    </font>
    <font>
      <b/>
      <sz val="9"/>
      <color indexed="81"/>
      <name val="Tahoma"/>
      <family val="2"/>
    </font>
    <font>
      <b/>
      <sz val="11"/>
      <color theme="1"/>
      <name val="Calibri"/>
      <family val="2"/>
      <scheme val="minor"/>
    </font>
    <font>
      <b/>
      <sz val="10"/>
      <color theme="1"/>
      <name val="Calibri Light"/>
      <family val="2"/>
    </font>
    <font>
      <sz val="10"/>
      <color theme="1"/>
      <name val="Calibri Light"/>
      <family val="2"/>
    </font>
    <font>
      <sz val="9"/>
      <color theme="1"/>
      <name val="Calibri"/>
      <family val="2"/>
      <scheme val="minor"/>
    </font>
    <font>
      <sz val="9"/>
      <name val="Calibri Light"/>
      <family val="2"/>
    </font>
    <font>
      <sz val="9"/>
      <color theme="1"/>
      <name val="Calibri"/>
      <family val="2"/>
    </font>
    <font>
      <sz val="8"/>
      <name val="Calibri"/>
      <family val="2"/>
      <scheme val="minor"/>
    </font>
    <font>
      <sz val="8"/>
      <color theme="1"/>
      <name val="Calibri Light"/>
      <family val="2"/>
    </font>
    <font>
      <sz val="7"/>
      <color theme="1"/>
      <name val="Calibri Light"/>
      <family val="2"/>
    </font>
  </fonts>
  <fills count="13">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8" tint="0.79998168889431442"/>
        <bgColor indexed="64"/>
      </patternFill>
    </fill>
  </fills>
  <borders count="3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249977111117893"/>
      </top>
      <bottom style="thin">
        <color theme="0" tint="-0.249977111117893"/>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7">
    <xf numFmtId="0" fontId="0" fillId="0" borderId="0" xfId="0"/>
    <xf numFmtId="0" fontId="0" fillId="0" borderId="0" xfId="0" applyAlignment="1">
      <alignment horizontal="center"/>
    </xf>
    <xf numFmtId="0" fontId="0" fillId="5" borderId="3" xfId="0" applyFill="1" applyBorder="1"/>
    <xf numFmtId="0" fontId="0" fillId="6" borderId="3" xfId="0" applyFill="1" applyBorder="1"/>
    <xf numFmtId="0" fontId="0" fillId="7" borderId="3" xfId="0" applyFill="1" applyBorder="1"/>
    <xf numFmtId="0" fontId="0" fillId="8" borderId="3" xfId="0" applyFill="1" applyBorder="1"/>
    <xf numFmtId="0" fontId="0" fillId="0" borderId="3" xfId="0" applyBorder="1" applyAlignment="1">
      <alignment horizontal="center" vertical="center" wrapText="1"/>
    </xf>
    <xf numFmtId="0" fontId="0" fillId="0" borderId="3" xfId="0" applyBorder="1"/>
    <xf numFmtId="0" fontId="0" fillId="0" borderId="0" xfId="0" applyAlignment="1">
      <alignment horizontal="center" wrapText="1"/>
    </xf>
    <xf numFmtId="0" fontId="0" fillId="0" borderId="8" xfId="0"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0" fontId="0" fillId="0" borderId="13" xfId="0" applyBorder="1"/>
    <xf numFmtId="0" fontId="0" fillId="0" borderId="16"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0" borderId="12" xfId="0" applyBorder="1"/>
    <xf numFmtId="0" fontId="0" fillId="0" borderId="6" xfId="0" applyBorder="1"/>
    <xf numFmtId="0" fontId="0" fillId="0" borderId="11" xfId="0" applyBorder="1"/>
    <xf numFmtId="0" fontId="0" fillId="0" borderId="3" xfId="0" applyBorder="1" applyAlignment="1">
      <alignment horizontal="center"/>
    </xf>
    <xf numFmtId="0" fontId="2" fillId="0" borderId="0" xfId="0" applyFont="1"/>
    <xf numFmtId="0" fontId="2" fillId="0" borderId="0" xfId="0" applyFont="1" applyAlignment="1">
      <alignment horizontal="right"/>
    </xf>
    <xf numFmtId="1" fontId="0" fillId="0" borderId="0" xfId="0" applyNumberFormat="1" applyAlignment="1">
      <alignment horizontal="center"/>
    </xf>
    <xf numFmtId="0" fontId="0" fillId="0" borderId="0" xfId="0" applyAlignment="1">
      <alignment horizontal="center" vertical="center"/>
    </xf>
    <xf numFmtId="0" fontId="0" fillId="11" borderId="3" xfId="0" applyFill="1" applyBorder="1"/>
    <xf numFmtId="0" fontId="2" fillId="0" borderId="0" xfId="0" applyFont="1" applyAlignment="1">
      <alignment vertical="center"/>
    </xf>
    <xf numFmtId="0" fontId="2" fillId="2" borderId="0" xfId="0" applyFont="1" applyFill="1" applyAlignment="1">
      <alignment vertical="center"/>
    </xf>
    <xf numFmtId="0" fontId="2" fillId="0" borderId="0" xfId="0" applyFont="1" applyAlignment="1">
      <alignment horizontal="justify"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5" borderId="0" xfId="0" applyFont="1" applyFill="1" applyAlignment="1">
      <alignment horizontal="center" vertical="center"/>
    </xf>
    <xf numFmtId="0" fontId="2" fillId="6" borderId="0" xfId="0" applyFont="1" applyFill="1" applyAlignment="1">
      <alignment horizontal="center" vertical="center"/>
    </xf>
    <xf numFmtId="0" fontId="8" fillId="0" borderId="0" xfId="0" applyFont="1"/>
    <xf numFmtId="0" fontId="10" fillId="0" borderId="0" xfId="0" applyFont="1" applyAlignment="1">
      <alignment horizontal="right"/>
    </xf>
    <xf numFmtId="0" fontId="8" fillId="0" borderId="0" xfId="0" applyFont="1" applyAlignment="1">
      <alignment horizontal="right"/>
    </xf>
    <xf numFmtId="1" fontId="2" fillId="0" borderId="0" xfId="0" applyNumberFormat="1"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17" xfId="0" applyFont="1" applyBorder="1" applyAlignment="1">
      <alignment horizontal="center" vertical="center"/>
    </xf>
    <xf numFmtId="0" fontId="2" fillId="2" borderId="17" xfId="0" applyFont="1" applyFill="1" applyBorder="1" applyAlignment="1">
      <alignment horizontal="center" vertical="center"/>
    </xf>
    <xf numFmtId="0" fontId="9" fillId="4" borderId="17" xfId="0" applyFont="1" applyFill="1" applyBorder="1" applyAlignment="1">
      <alignment horizontal="center" vertical="center" wrapText="1"/>
    </xf>
    <xf numFmtId="0" fontId="7" fillId="2" borderId="17" xfId="0" applyFont="1" applyFill="1" applyBorder="1" applyAlignment="1">
      <alignment horizontal="justify" vertical="center"/>
    </xf>
    <xf numFmtId="0" fontId="2" fillId="0" borderId="17" xfId="0" applyFont="1" applyBorder="1" applyAlignment="1">
      <alignment vertical="center"/>
    </xf>
    <xf numFmtId="0" fontId="9" fillId="9" borderId="17" xfId="0" applyFont="1" applyFill="1" applyBorder="1" applyAlignment="1">
      <alignment horizontal="center" vertical="center" wrapText="1"/>
    </xf>
    <xf numFmtId="0" fontId="9" fillId="10" borderId="17" xfId="0" applyFont="1" applyFill="1" applyBorder="1" applyAlignment="1">
      <alignment horizontal="center" vertical="center" wrapText="1"/>
    </xf>
    <xf numFmtId="0" fontId="2" fillId="0" borderId="17" xfId="0" applyFont="1" applyBorder="1" applyAlignment="1">
      <alignment horizontal="justify" vertical="center"/>
    </xf>
    <xf numFmtId="9" fontId="2" fillId="0" borderId="17" xfId="1" applyFont="1" applyBorder="1" applyAlignment="1">
      <alignment horizontal="center" vertical="center"/>
    </xf>
    <xf numFmtId="0" fontId="2" fillId="0" borderId="17" xfId="0" applyFont="1" applyBorder="1" applyAlignment="1">
      <alignment horizontal="justify" vertical="center" wrapText="1"/>
    </xf>
    <xf numFmtId="0" fontId="2" fillId="0" borderId="17" xfId="0" applyFont="1" applyBorder="1" applyAlignment="1">
      <alignment horizontal="center" vertical="center" wrapText="1"/>
    </xf>
    <xf numFmtId="1" fontId="2" fillId="0" borderId="17" xfId="0" applyNumberFormat="1" applyFont="1" applyBorder="1" applyAlignment="1">
      <alignment horizontal="center" vertical="center"/>
    </xf>
    <xf numFmtId="0" fontId="2" fillId="0" borderId="18" xfId="0" applyFont="1" applyBorder="1" applyAlignment="1">
      <alignment horizontal="justify" vertical="center"/>
    </xf>
    <xf numFmtId="0" fontId="2" fillId="0" borderId="18" xfId="0" applyFont="1" applyBorder="1" applyAlignment="1">
      <alignment horizontal="center" vertical="center"/>
    </xf>
    <xf numFmtId="0" fontId="2" fillId="2" borderId="18" xfId="0" applyFont="1" applyFill="1" applyBorder="1" applyAlignment="1">
      <alignment horizontal="center" vertical="center"/>
    </xf>
    <xf numFmtId="0" fontId="2" fillId="0" borderId="18" xfId="0" applyFont="1" applyBorder="1" applyAlignment="1">
      <alignment vertical="center"/>
    </xf>
    <xf numFmtId="9" fontId="2" fillId="0" borderId="18" xfId="1" applyFont="1" applyBorder="1" applyAlignment="1">
      <alignment horizontal="center" vertical="center"/>
    </xf>
    <xf numFmtId="1" fontId="2" fillId="0" borderId="18" xfId="0" applyNumberFormat="1" applyFont="1" applyBorder="1" applyAlignment="1">
      <alignment horizontal="center" vertical="center"/>
    </xf>
    <xf numFmtId="9" fontId="2" fillId="0" borderId="0" xfId="1" applyFont="1" applyBorder="1" applyAlignment="1">
      <alignment horizontal="center" vertical="center"/>
    </xf>
    <xf numFmtId="1" fontId="2" fillId="0" borderId="0" xfId="1" applyNumberFormat="1" applyFont="1" applyBorder="1" applyAlignment="1">
      <alignment horizontal="center" vertical="center"/>
    </xf>
    <xf numFmtId="0" fontId="7" fillId="0" borderId="19" xfId="0" applyFont="1" applyBorder="1" applyAlignment="1">
      <alignment vertical="center"/>
    </xf>
    <xf numFmtId="0" fontId="7" fillId="2" borderId="17" xfId="0" applyFont="1" applyFill="1" applyBorder="1" applyAlignment="1">
      <alignment vertical="center"/>
    </xf>
    <xf numFmtId="0" fontId="2" fillId="0" borderId="18" xfId="0" applyFont="1" applyBorder="1" applyAlignment="1">
      <alignment horizontal="justify"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justify"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wrapText="1"/>
    </xf>
    <xf numFmtId="9" fontId="2" fillId="0" borderId="3" xfId="1" applyFont="1" applyBorder="1" applyAlignment="1">
      <alignment horizontal="center" vertical="center"/>
    </xf>
    <xf numFmtId="0" fontId="7" fillId="0" borderId="26" xfId="0" applyFont="1" applyBorder="1" applyAlignment="1">
      <alignment vertical="center" wrapText="1"/>
    </xf>
    <xf numFmtId="0" fontId="6" fillId="0" borderId="22" xfId="0" applyFont="1" applyBorder="1" applyAlignment="1">
      <alignment vertical="center" wrapText="1"/>
    </xf>
    <xf numFmtId="0" fontId="2" fillId="0" borderId="3" xfId="0" applyFont="1" applyBorder="1" applyAlignment="1">
      <alignment horizontal="justify" vertical="center" wrapText="1"/>
    </xf>
    <xf numFmtId="0" fontId="0" fillId="0" borderId="10" xfId="0"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0" fillId="0" borderId="9" xfId="0" applyBorder="1" applyAlignment="1">
      <alignment horizontal="center" vertical="center" wrapText="1"/>
    </xf>
    <xf numFmtId="0" fontId="0" fillId="0" borderId="9" xfId="0" applyBorder="1" applyAlignment="1">
      <alignment horizont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12" borderId="6" xfId="0" applyFill="1" applyBorder="1" applyAlignment="1">
      <alignment horizontal="center"/>
    </xf>
    <xf numFmtId="0" fontId="0" fillId="12" borderId="7" xfId="0" applyFill="1" applyBorder="1" applyAlignment="1">
      <alignment horizontal="center"/>
    </xf>
    <xf numFmtId="0" fontId="0" fillId="12" borderId="8" xfId="0" applyFill="1" applyBorder="1" applyAlignment="1">
      <alignment horizontal="center"/>
    </xf>
    <xf numFmtId="0" fontId="5" fillId="0" borderId="12" xfId="0" applyFont="1" applyBorder="1" applyAlignment="1">
      <alignment horizont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12" fillId="0" borderId="28" xfId="0" applyFont="1" applyBorder="1" applyAlignment="1">
      <alignment horizontal="left" vertical="center" wrapText="1"/>
    </xf>
    <xf numFmtId="0" fontId="12" fillId="0" borderId="21" xfId="0" applyFont="1" applyBorder="1" applyAlignment="1">
      <alignment horizontal="left" vertical="center" wrapText="1"/>
    </xf>
    <xf numFmtId="0" fontId="12" fillId="0" borderId="19"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2" fillId="0" borderId="17" xfId="0" applyFont="1" applyBorder="1" applyAlignment="1">
      <alignment horizontal="center" vertical="center"/>
    </xf>
    <xf numFmtId="0" fontId="9" fillId="2" borderId="17"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2" fillId="0" borderId="17" xfId="0" applyFont="1" applyBorder="1" applyAlignment="1">
      <alignment horizontal="center" vertical="center" wrapText="1"/>
    </xf>
    <xf numFmtId="1" fontId="2" fillId="0" borderId="17" xfId="0" applyNumberFormat="1" applyFont="1" applyBorder="1" applyAlignment="1">
      <alignment horizontal="center" vertical="center"/>
    </xf>
    <xf numFmtId="0" fontId="2" fillId="0" borderId="22" xfId="0" applyFont="1" applyBorder="1" applyAlignment="1">
      <alignment horizontal="center" vertical="center"/>
    </xf>
    <xf numFmtId="0" fontId="7" fillId="2" borderId="17" xfId="0" applyFont="1" applyFill="1" applyBorder="1" applyAlignment="1">
      <alignment horizontal="center" vertical="center"/>
    </xf>
    <xf numFmtId="0" fontId="7" fillId="0" borderId="17" xfId="0" applyFont="1" applyBorder="1" applyAlignment="1">
      <alignment horizontal="justify" vertical="center"/>
    </xf>
    <xf numFmtId="0" fontId="9" fillId="2" borderId="17" xfId="0" applyFont="1" applyFill="1" applyBorder="1" applyAlignment="1">
      <alignment horizontal="center" vertical="center"/>
    </xf>
    <xf numFmtId="0" fontId="6" fillId="0" borderId="27"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0" xfId="0" applyFont="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2" xfId="0" applyFont="1" applyBorder="1" applyAlignment="1">
      <alignment horizontal="center" vertical="center" wrapText="1"/>
    </xf>
    <xf numFmtId="0" fontId="13" fillId="0" borderId="19" xfId="0" applyFont="1" applyBorder="1" applyAlignment="1">
      <alignment vertical="center" wrapText="1"/>
    </xf>
    <xf numFmtId="0" fontId="13" fillId="0" borderId="21" xfId="0" applyFont="1" applyBorder="1" applyAlignment="1">
      <alignment vertical="center" wrapText="1"/>
    </xf>
    <xf numFmtId="0" fontId="13" fillId="0" borderId="20" xfId="0" applyFont="1" applyBorder="1" applyAlignment="1">
      <alignment vertical="center" wrapText="1"/>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justify" vertical="center" wrapText="1"/>
    </xf>
    <xf numFmtId="9" fontId="2" fillId="0" borderId="17" xfId="1" applyFont="1" applyBorder="1" applyAlignment="1">
      <alignment horizontal="center"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1" fontId="2" fillId="2" borderId="17" xfId="0" applyNumberFormat="1" applyFont="1" applyFill="1" applyBorder="1" applyAlignment="1">
      <alignment horizontal="center" vertical="center"/>
    </xf>
    <xf numFmtId="0" fontId="2" fillId="0" borderId="18" xfId="0" applyFont="1" applyBorder="1" applyAlignment="1">
      <alignment horizontal="center" vertical="center" wrapText="1"/>
    </xf>
    <xf numFmtId="0" fontId="2" fillId="0" borderId="18" xfId="0" applyFont="1" applyBorder="1" applyAlignment="1">
      <alignment horizontal="justify" vertical="center" wrapText="1"/>
    </xf>
    <xf numFmtId="0" fontId="2" fillId="0" borderId="18" xfId="0" applyFont="1" applyBorder="1" applyAlignment="1">
      <alignment horizontal="center" vertical="center"/>
    </xf>
    <xf numFmtId="0" fontId="2" fillId="2" borderId="17" xfId="0" applyFont="1" applyFill="1" applyBorder="1" applyAlignment="1">
      <alignment horizontal="center" vertical="center"/>
    </xf>
    <xf numFmtId="0" fontId="2" fillId="0" borderId="3" xfId="0" applyFont="1" applyBorder="1" applyAlignment="1">
      <alignment horizontal="justify" vertical="center" wrapText="1"/>
    </xf>
    <xf numFmtId="0" fontId="2" fillId="2" borderId="18" xfId="0" applyFont="1" applyFill="1" applyBorder="1" applyAlignment="1">
      <alignment horizontal="center" vertical="center"/>
    </xf>
    <xf numFmtId="0" fontId="2" fillId="0" borderId="0" xfId="0" applyFont="1" applyAlignment="1">
      <alignment horizontal="center" vertical="center"/>
    </xf>
    <xf numFmtId="0" fontId="2" fillId="0" borderId="34" xfId="0" applyFont="1" applyBorder="1" applyAlignment="1">
      <alignment horizontal="center" vertical="center"/>
    </xf>
    <xf numFmtId="0" fontId="2" fillId="0" borderId="34" xfId="0" applyFont="1" applyBorder="1" applyAlignment="1">
      <alignment horizontal="justify" vertical="center"/>
    </xf>
    <xf numFmtId="0" fontId="2" fillId="0" borderId="34" xfId="0" applyFont="1" applyBorder="1" applyAlignment="1">
      <alignment horizontal="center" vertical="center" wrapText="1"/>
    </xf>
    <xf numFmtId="0" fontId="2" fillId="0" borderId="35" xfId="0" applyFont="1" applyBorder="1" applyAlignment="1">
      <alignment horizontal="justify" vertical="center"/>
    </xf>
    <xf numFmtId="0" fontId="2" fillId="0" borderId="36" xfId="0" applyFont="1" applyBorder="1" applyAlignment="1">
      <alignment horizontal="center" vertical="center"/>
    </xf>
    <xf numFmtId="0" fontId="2" fillId="2" borderId="34" xfId="0" applyFont="1" applyFill="1" applyBorder="1" applyAlignment="1">
      <alignment horizontal="center" vertical="center"/>
    </xf>
    <xf numFmtId="0" fontId="2" fillId="2" borderId="34" xfId="0" applyFont="1" applyFill="1" applyBorder="1" applyAlignment="1">
      <alignment vertical="center"/>
    </xf>
    <xf numFmtId="0" fontId="2" fillId="0" borderId="34" xfId="0" applyFont="1" applyBorder="1" applyAlignment="1">
      <alignment vertical="center"/>
    </xf>
    <xf numFmtId="9" fontId="2" fillId="0" borderId="34" xfId="1" applyFont="1" applyBorder="1" applyAlignment="1">
      <alignment horizontal="center" vertical="center"/>
    </xf>
    <xf numFmtId="0" fontId="2" fillId="0" borderId="3" xfId="0" applyFont="1" applyBorder="1" applyAlignment="1">
      <alignment horizontal="right"/>
    </xf>
    <xf numFmtId="0" fontId="2" fillId="0" borderId="3" xfId="0" applyFont="1" applyBorder="1"/>
    <xf numFmtId="0" fontId="2" fillId="0" borderId="34" xfId="0" applyFont="1" applyBorder="1" applyAlignment="1">
      <alignment horizontal="justify" vertical="center" wrapText="1"/>
    </xf>
  </cellXfs>
  <cellStyles count="2">
    <cellStyle name="Normal" xfId="0" builtinId="0"/>
    <cellStyle name="Porcentaje" xfId="1" builtinId="5"/>
  </cellStyles>
  <dxfs count="22">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554832</xdr:colOff>
      <xdr:row>0</xdr:row>
      <xdr:rowOff>33336</xdr:rowOff>
    </xdr:from>
    <xdr:to>
      <xdr:col>1</xdr:col>
      <xdr:colOff>771525</xdr:colOff>
      <xdr:row>3</xdr:row>
      <xdr:rowOff>57150</xdr:rowOff>
    </xdr:to>
    <xdr:pic>
      <xdr:nvPicPr>
        <xdr:cNvPr id="2" name="1 Imagen">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554832" y="33336"/>
          <a:ext cx="835818" cy="509589"/>
        </a:xfrm>
        <a:prstGeom prst="rect">
          <a:avLst/>
        </a:prstGeom>
        <a:noFill/>
        <a:ln>
          <a:noFill/>
        </a:ln>
      </xdr:spPr>
    </xdr:pic>
    <xdr:clientData/>
  </xdr:twoCellAnchor>
  <xdr:twoCellAnchor editAs="oneCell">
    <xdr:from>
      <xdr:col>13</xdr:col>
      <xdr:colOff>285750</xdr:colOff>
      <xdr:row>0</xdr:row>
      <xdr:rowOff>76200</xdr:rowOff>
    </xdr:from>
    <xdr:to>
      <xdr:col>14</xdr:col>
      <xdr:colOff>304799</xdr:colOff>
      <xdr:row>3</xdr:row>
      <xdr:rowOff>28575</xdr:rowOff>
    </xdr:to>
    <xdr:pic>
      <xdr:nvPicPr>
        <xdr:cNvPr id="3" name="2 Imagen">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3106400" y="76200"/>
          <a:ext cx="781049" cy="438150"/>
        </a:xfrm>
        <a:prstGeom prst="rect">
          <a:avLst/>
        </a:prstGeom>
        <a:noFill/>
        <a:ln>
          <a:noFill/>
        </a:ln>
      </xdr:spPr>
    </xdr:pic>
    <xdr:clientData/>
  </xdr:twoCellAnchor>
  <xdr:twoCellAnchor editAs="oneCell">
    <xdr:from>
      <xdr:col>0</xdr:col>
      <xdr:colOff>367392</xdr:colOff>
      <xdr:row>0</xdr:row>
      <xdr:rowOff>0</xdr:rowOff>
    </xdr:from>
    <xdr:to>
      <xdr:col>1</xdr:col>
      <xdr:colOff>1681842</xdr:colOff>
      <xdr:row>4</xdr:row>
      <xdr:rowOff>77901</xdr:rowOff>
    </xdr:to>
    <xdr:pic>
      <xdr:nvPicPr>
        <xdr:cNvPr id="8" name="Imagen 7">
          <a:extLst>
            <a:ext uri="{FF2B5EF4-FFF2-40B4-BE49-F238E27FC236}">
              <a16:creationId xmlns:a16="http://schemas.microsoft.com/office/drawing/2014/main" id="{F8E7C1E7-50BD-478D-99D3-876097465C0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7392" y="0"/>
          <a:ext cx="1933575" cy="816088"/>
        </a:xfrm>
        <a:prstGeom prst="rect">
          <a:avLst/>
        </a:prstGeom>
        <a:noFill/>
        <a:ln>
          <a:noFill/>
        </a:ln>
      </xdr:spPr>
    </xdr:pic>
    <xdr:clientData/>
  </xdr:twoCellAnchor>
  <xdr:twoCellAnchor editAs="oneCell">
    <xdr:from>
      <xdr:col>13</xdr:col>
      <xdr:colOff>176894</xdr:colOff>
      <xdr:row>0</xdr:row>
      <xdr:rowOff>0</xdr:rowOff>
    </xdr:from>
    <xdr:to>
      <xdr:col>15</xdr:col>
      <xdr:colOff>43543</xdr:colOff>
      <xdr:row>4</xdr:row>
      <xdr:rowOff>54428</xdr:rowOff>
    </xdr:to>
    <xdr:pic>
      <xdr:nvPicPr>
        <xdr:cNvPr id="9" name="Imagen 8">
          <a:extLst>
            <a:ext uri="{FF2B5EF4-FFF2-40B4-BE49-F238E27FC236}">
              <a16:creationId xmlns:a16="http://schemas.microsoft.com/office/drawing/2014/main" id="{EF0BBA7C-BA16-4557-B241-17FAED82CD5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35594" y="0"/>
          <a:ext cx="1142999" cy="797378"/>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9"/>
  <sheetViews>
    <sheetView workbookViewId="0">
      <selection activeCell="E26" sqref="E26"/>
    </sheetView>
  </sheetViews>
  <sheetFormatPr baseColWidth="10" defaultRowHeight="15" x14ac:dyDescent="0.25"/>
  <cols>
    <col min="1" max="1" width="18.140625" customWidth="1"/>
    <col min="2" max="2" width="20.140625" style="1" customWidth="1"/>
    <col min="6" max="6" width="15" style="24" customWidth="1"/>
    <col min="7" max="7" width="14.28515625" style="1" customWidth="1"/>
    <col min="8" max="8" width="11.42578125" style="1"/>
    <col min="9" max="9" width="19.140625" customWidth="1"/>
    <col min="10" max="10" width="18.42578125" customWidth="1"/>
  </cols>
  <sheetData>
    <row r="2" spans="1:10" ht="32.25" customHeight="1" x14ac:dyDescent="0.25">
      <c r="A2" s="74" t="s">
        <v>23</v>
      </c>
      <c r="B2" s="75"/>
    </row>
    <row r="3" spans="1:10" x14ac:dyDescent="0.25">
      <c r="A3" s="77" t="s">
        <v>24</v>
      </c>
      <c r="B3" s="77"/>
      <c r="G3" s="8"/>
    </row>
    <row r="4" spans="1:10" x14ac:dyDescent="0.25">
      <c r="A4" s="6" t="s">
        <v>25</v>
      </c>
      <c r="B4" s="20" t="s">
        <v>26</v>
      </c>
    </row>
    <row r="5" spans="1:10" x14ac:dyDescent="0.25">
      <c r="A5" s="2" t="s">
        <v>27</v>
      </c>
      <c r="B5" s="20">
        <v>1</v>
      </c>
    </row>
    <row r="6" spans="1:10" ht="15.75" thickBot="1" x14ac:dyDescent="0.3">
      <c r="A6" s="4" t="s">
        <v>28</v>
      </c>
      <c r="B6" s="20">
        <v>2</v>
      </c>
      <c r="F6" s="87" t="s">
        <v>62</v>
      </c>
      <c r="G6" s="87"/>
      <c r="H6" s="87"/>
      <c r="I6" s="87"/>
      <c r="J6" s="87"/>
    </row>
    <row r="7" spans="1:10" x14ac:dyDescent="0.25">
      <c r="A7" s="5" t="s">
        <v>29</v>
      </c>
      <c r="B7" s="20">
        <v>3</v>
      </c>
      <c r="F7" s="80" t="s">
        <v>35</v>
      </c>
      <c r="G7" s="82" t="s">
        <v>38</v>
      </c>
      <c r="H7" s="84" t="s">
        <v>48</v>
      </c>
      <c r="I7" s="85"/>
      <c r="J7" s="86"/>
    </row>
    <row r="8" spans="1:10" ht="15.75" thickBot="1" x14ac:dyDescent="0.3">
      <c r="F8" s="81"/>
      <c r="G8" s="83"/>
      <c r="H8" s="16" t="s">
        <v>39</v>
      </c>
      <c r="I8" s="17"/>
      <c r="J8" s="12" t="s">
        <v>6</v>
      </c>
    </row>
    <row r="9" spans="1:10" x14ac:dyDescent="0.25">
      <c r="F9" s="88">
        <v>1</v>
      </c>
      <c r="G9" s="13">
        <v>5</v>
      </c>
      <c r="H9" s="10">
        <f>+F9*G9</f>
        <v>5</v>
      </c>
      <c r="I9" s="18" t="s">
        <v>49</v>
      </c>
      <c r="J9" s="9" t="s">
        <v>44</v>
      </c>
    </row>
    <row r="10" spans="1:10" ht="18.75" customHeight="1" x14ac:dyDescent="0.25">
      <c r="A10" s="74" t="s">
        <v>36</v>
      </c>
      <c r="B10" s="75"/>
      <c r="F10" s="89"/>
      <c r="G10" s="13">
        <v>10</v>
      </c>
      <c r="H10" s="10">
        <f>+F9*G10</f>
        <v>10</v>
      </c>
      <c r="I10" s="79" t="s">
        <v>50</v>
      </c>
      <c r="J10" s="73" t="s">
        <v>45</v>
      </c>
    </row>
    <row r="11" spans="1:10" ht="15.75" thickBot="1" x14ac:dyDescent="0.3">
      <c r="A11" s="77" t="s">
        <v>37</v>
      </c>
      <c r="B11" s="77"/>
      <c r="F11" s="90"/>
      <c r="G11" s="14">
        <v>20</v>
      </c>
      <c r="H11" s="11">
        <f>+F9*G11</f>
        <v>20</v>
      </c>
      <c r="I11" s="79"/>
      <c r="J11" s="73"/>
    </row>
    <row r="12" spans="1:10" x14ac:dyDescent="0.25">
      <c r="A12" s="7" t="s">
        <v>34</v>
      </c>
      <c r="B12" s="20" t="s">
        <v>26</v>
      </c>
      <c r="F12" s="88">
        <v>2</v>
      </c>
      <c r="G12" s="15">
        <v>5</v>
      </c>
      <c r="H12" s="9">
        <f>+F12*G9</f>
        <v>10</v>
      </c>
      <c r="I12" s="78" t="s">
        <v>51</v>
      </c>
      <c r="J12" s="73" t="s">
        <v>31</v>
      </c>
    </row>
    <row r="13" spans="1:10" x14ac:dyDescent="0.25">
      <c r="A13" s="2" t="s">
        <v>30</v>
      </c>
      <c r="B13" s="20">
        <v>5</v>
      </c>
      <c r="F13" s="89"/>
      <c r="G13" s="13">
        <v>10</v>
      </c>
      <c r="H13" s="10">
        <f>+F12*G10</f>
        <v>20</v>
      </c>
      <c r="I13" s="78"/>
      <c r="J13" s="73"/>
    </row>
    <row r="14" spans="1:10" ht="15.75" thickBot="1" x14ac:dyDescent="0.3">
      <c r="A14" s="4" t="s">
        <v>31</v>
      </c>
      <c r="B14" s="20">
        <v>10</v>
      </c>
      <c r="F14" s="90"/>
      <c r="G14" s="14">
        <v>20</v>
      </c>
      <c r="H14" s="11">
        <f>+F12*G11</f>
        <v>40</v>
      </c>
      <c r="I14" s="78"/>
      <c r="J14" s="73"/>
    </row>
    <row r="15" spans="1:10" x14ac:dyDescent="0.25">
      <c r="A15" s="5" t="s">
        <v>41</v>
      </c>
      <c r="B15" s="20">
        <v>20</v>
      </c>
      <c r="F15" s="88">
        <v>3</v>
      </c>
      <c r="G15" s="15">
        <v>5</v>
      </c>
      <c r="H15" s="9">
        <f>+F15*G9</f>
        <v>15</v>
      </c>
      <c r="I15" s="79" t="s">
        <v>54</v>
      </c>
      <c r="J15" s="73" t="s">
        <v>46</v>
      </c>
    </row>
    <row r="16" spans="1:10" x14ac:dyDescent="0.25">
      <c r="F16" s="89"/>
      <c r="G16" s="13">
        <v>10</v>
      </c>
      <c r="H16" s="10">
        <f>+F15*G16</f>
        <v>30</v>
      </c>
      <c r="I16" s="79"/>
      <c r="J16" s="73"/>
    </row>
    <row r="17" spans="1:10" ht="15.75" thickBot="1" x14ac:dyDescent="0.3">
      <c r="F17" s="90"/>
      <c r="G17" s="14">
        <v>20</v>
      </c>
      <c r="H17" s="11">
        <f>+F15*G17</f>
        <v>60</v>
      </c>
      <c r="I17" s="19" t="s">
        <v>52</v>
      </c>
      <c r="J17" s="11" t="s">
        <v>47</v>
      </c>
    </row>
    <row r="18" spans="1:10" x14ac:dyDescent="0.25">
      <c r="A18" s="76" t="s">
        <v>42</v>
      </c>
      <c r="B18" s="76"/>
    </row>
    <row r="19" spans="1:10" x14ac:dyDescent="0.25">
      <c r="A19" s="77" t="s">
        <v>43</v>
      </c>
      <c r="B19" s="77"/>
    </row>
    <row r="20" spans="1:10" x14ac:dyDescent="0.25">
      <c r="A20" s="7" t="s">
        <v>34</v>
      </c>
      <c r="B20" s="20" t="s">
        <v>26</v>
      </c>
    </row>
    <row r="21" spans="1:10" x14ac:dyDescent="0.25">
      <c r="A21" s="2" t="s">
        <v>44</v>
      </c>
      <c r="B21" s="20"/>
    </row>
    <row r="22" spans="1:10" x14ac:dyDescent="0.25">
      <c r="A22" s="3" t="s">
        <v>45</v>
      </c>
      <c r="B22" s="20"/>
    </row>
    <row r="23" spans="1:10" x14ac:dyDescent="0.25">
      <c r="A23" s="4" t="s">
        <v>31</v>
      </c>
      <c r="B23" s="20"/>
    </row>
    <row r="24" spans="1:10" x14ac:dyDescent="0.25">
      <c r="A24" s="25" t="s">
        <v>46</v>
      </c>
      <c r="B24" s="20"/>
    </row>
    <row r="25" spans="1:10" x14ac:dyDescent="0.25">
      <c r="A25" s="5" t="s">
        <v>47</v>
      </c>
      <c r="B25" s="20"/>
    </row>
    <row r="27" spans="1:10" x14ac:dyDescent="0.25">
      <c r="A27" s="1"/>
    </row>
    <row r="28" spans="1:10" x14ac:dyDescent="0.25">
      <c r="A28" s="23"/>
    </row>
    <row r="29" spans="1:10" x14ac:dyDescent="0.25">
      <c r="A29" s="23"/>
      <c r="B29" s="24"/>
    </row>
    <row r="30" spans="1:10" x14ac:dyDescent="0.25">
      <c r="A30" s="1"/>
      <c r="B30" s="24"/>
    </row>
    <row r="31" spans="1:10" x14ac:dyDescent="0.25">
      <c r="A31" s="23"/>
      <c r="B31" s="24"/>
    </row>
    <row r="32" spans="1:10" x14ac:dyDescent="0.25">
      <c r="A32" s="1"/>
      <c r="B32" s="24"/>
    </row>
    <row r="33" spans="1:2" x14ac:dyDescent="0.25">
      <c r="A33" s="1"/>
      <c r="B33" s="24"/>
    </row>
    <row r="34" spans="1:2" x14ac:dyDescent="0.25">
      <c r="A34" s="23"/>
      <c r="B34" s="24"/>
    </row>
    <row r="35" spans="1:2" x14ac:dyDescent="0.25">
      <c r="A35" s="1"/>
      <c r="B35" s="24"/>
    </row>
    <row r="36" spans="1:2" x14ac:dyDescent="0.25">
      <c r="A36" s="1"/>
      <c r="B36" s="24"/>
    </row>
    <row r="37" spans="1:2" x14ac:dyDescent="0.25">
      <c r="A37" s="1"/>
      <c r="B37" s="24"/>
    </row>
    <row r="38" spans="1:2" x14ac:dyDescent="0.25">
      <c r="A38" s="1"/>
      <c r="B38" s="24"/>
    </row>
    <row r="39" spans="1:2" x14ac:dyDescent="0.25">
      <c r="A39" s="1"/>
      <c r="B39" s="24"/>
    </row>
  </sheetData>
  <mergeCells count="19">
    <mergeCell ref="F15:F17"/>
    <mergeCell ref="A11:B11"/>
    <mergeCell ref="A10:B10"/>
    <mergeCell ref="J12:J14"/>
    <mergeCell ref="J15:J16"/>
    <mergeCell ref="A2:B2"/>
    <mergeCell ref="A18:B18"/>
    <mergeCell ref="A19:B19"/>
    <mergeCell ref="A3:B3"/>
    <mergeCell ref="I12:I14"/>
    <mergeCell ref="I15:I16"/>
    <mergeCell ref="F7:F8"/>
    <mergeCell ref="G7:G8"/>
    <mergeCell ref="H7:J7"/>
    <mergeCell ref="I10:I11"/>
    <mergeCell ref="J10:J11"/>
    <mergeCell ref="F6:J6"/>
    <mergeCell ref="F9:F11"/>
    <mergeCell ref="F12:F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6"/>
  <sheetViews>
    <sheetView showGridLines="0" showZeros="0" tabSelected="1" topLeftCell="F15" zoomScale="80" zoomScaleNormal="80" zoomScaleSheetLayoutView="100" workbookViewId="0">
      <selection activeCell="X19" sqref="X19"/>
    </sheetView>
  </sheetViews>
  <sheetFormatPr baseColWidth="10" defaultColWidth="0" defaultRowHeight="12.75" zeroHeight="1" x14ac:dyDescent="0.2"/>
  <cols>
    <col min="1" max="1" width="9.28515625" style="29" customWidth="1"/>
    <col min="2" max="2" width="26.140625" style="28" customWidth="1"/>
    <col min="3" max="3" width="29.140625" style="28" customWidth="1"/>
    <col min="4" max="4" width="12" style="29" customWidth="1"/>
    <col min="5" max="5" width="30.85546875" style="28" customWidth="1"/>
    <col min="6" max="6" width="25.7109375" style="28" customWidth="1"/>
    <col min="7" max="7" width="10.42578125" style="29" customWidth="1"/>
    <col min="8" max="8" width="6.42578125" style="29" hidden="1" customWidth="1"/>
    <col min="9" max="9" width="11" style="29" customWidth="1"/>
    <col min="10" max="10" width="9.42578125" style="29" hidden="1" customWidth="1"/>
    <col min="11" max="11" width="11.42578125" style="29" hidden="1" customWidth="1"/>
    <col min="12" max="12" width="6.140625" style="26" hidden="1" customWidth="1"/>
    <col min="13" max="13" width="10.42578125" style="26" customWidth="1"/>
    <col min="14" max="14" width="11.42578125" style="26" customWidth="1"/>
    <col min="15" max="15" width="7.7109375" style="29" customWidth="1"/>
    <col min="16" max="16" width="10.7109375" style="29" customWidth="1"/>
    <col min="17" max="17" width="9.7109375" style="29" customWidth="1"/>
    <col min="18" max="18" width="59.85546875" style="28" customWidth="1"/>
    <col min="19" max="19" width="18.42578125" style="29" customWidth="1"/>
    <col min="20" max="20" width="13.7109375" style="29" customWidth="1"/>
    <col min="21" max="21" width="6" style="29" hidden="1" customWidth="1"/>
    <col min="22" max="22" width="7.85546875" style="29" hidden="1" customWidth="1"/>
    <col min="23" max="23" width="12.42578125" style="26" customWidth="1"/>
    <col min="24" max="24" width="15.28515625" style="26" customWidth="1"/>
    <col min="25" max="25" width="0.42578125" style="22" customWidth="1"/>
    <col min="26" max="27" width="0" style="21" hidden="1" customWidth="1"/>
    <col min="28" max="16384" width="11.42578125" style="21" hidden="1"/>
  </cols>
  <sheetData>
    <row r="1" spans="1:26" ht="12.75" customHeight="1" x14ac:dyDescent="0.2">
      <c r="A1" s="101"/>
      <c r="B1" s="101"/>
      <c r="C1" s="107" t="s">
        <v>107</v>
      </c>
      <c r="D1" s="108"/>
      <c r="E1" s="108"/>
      <c r="F1" s="108"/>
      <c r="G1" s="109"/>
      <c r="H1" s="70"/>
      <c r="I1" s="93" t="s">
        <v>103</v>
      </c>
      <c r="J1" s="94"/>
      <c r="K1" s="94"/>
      <c r="L1" s="94"/>
      <c r="M1" s="95"/>
      <c r="N1" s="105"/>
      <c r="O1" s="106"/>
      <c r="P1" s="116" t="s">
        <v>107</v>
      </c>
      <c r="Q1" s="116"/>
      <c r="R1" s="116"/>
      <c r="S1" s="116"/>
      <c r="T1" s="116"/>
      <c r="U1" s="71"/>
      <c r="V1" s="71"/>
      <c r="W1" s="91" t="s">
        <v>103</v>
      </c>
      <c r="X1" s="92"/>
    </row>
    <row r="2" spans="1:26" ht="12.75" customHeight="1" x14ac:dyDescent="0.2">
      <c r="A2" s="101"/>
      <c r="B2" s="101"/>
      <c r="C2" s="110"/>
      <c r="D2" s="111"/>
      <c r="E2" s="111"/>
      <c r="F2" s="111"/>
      <c r="G2" s="112"/>
      <c r="H2" s="70"/>
      <c r="I2" s="93" t="s">
        <v>104</v>
      </c>
      <c r="J2" s="94"/>
      <c r="K2" s="94"/>
      <c r="L2" s="94"/>
      <c r="M2" s="95"/>
      <c r="N2" s="105"/>
      <c r="O2" s="106"/>
      <c r="P2" s="116"/>
      <c r="Q2" s="116"/>
      <c r="R2" s="116"/>
      <c r="S2" s="116"/>
      <c r="T2" s="116"/>
      <c r="U2" s="71"/>
      <c r="V2" s="71"/>
      <c r="W2" s="91" t="s">
        <v>104</v>
      </c>
      <c r="X2" s="92"/>
    </row>
    <row r="3" spans="1:26" ht="12.75" customHeight="1" x14ac:dyDescent="0.2">
      <c r="A3" s="101"/>
      <c r="B3" s="101"/>
      <c r="C3" s="110"/>
      <c r="D3" s="111"/>
      <c r="E3" s="111"/>
      <c r="F3" s="111"/>
      <c r="G3" s="112"/>
      <c r="H3" s="70"/>
      <c r="I3" s="93" t="s">
        <v>105</v>
      </c>
      <c r="J3" s="94"/>
      <c r="K3" s="94"/>
      <c r="L3" s="94"/>
      <c r="M3" s="95"/>
      <c r="N3" s="105"/>
      <c r="O3" s="106"/>
      <c r="P3" s="116"/>
      <c r="Q3" s="116"/>
      <c r="R3" s="116"/>
      <c r="S3" s="116"/>
      <c r="T3" s="116"/>
      <c r="U3" s="71"/>
      <c r="V3" s="71"/>
      <c r="W3" s="91" t="s">
        <v>105</v>
      </c>
      <c r="X3" s="92"/>
    </row>
    <row r="4" spans="1:26" ht="20.25" customHeight="1" x14ac:dyDescent="0.2">
      <c r="A4" s="101"/>
      <c r="B4" s="101"/>
      <c r="C4" s="113"/>
      <c r="D4" s="114"/>
      <c r="E4" s="114"/>
      <c r="F4" s="114"/>
      <c r="G4" s="115"/>
      <c r="H4" s="70"/>
      <c r="I4" s="117" t="s">
        <v>106</v>
      </c>
      <c r="J4" s="118"/>
      <c r="K4" s="118"/>
      <c r="L4" s="118"/>
      <c r="M4" s="119"/>
      <c r="N4" s="105"/>
      <c r="O4" s="106"/>
      <c r="P4" s="116"/>
      <c r="Q4" s="116"/>
      <c r="R4" s="116"/>
      <c r="S4" s="116"/>
      <c r="T4" s="116"/>
      <c r="U4" s="71"/>
      <c r="V4" s="71"/>
      <c r="W4" s="91" t="s">
        <v>106</v>
      </c>
      <c r="X4" s="92"/>
    </row>
    <row r="5" spans="1:26" x14ac:dyDescent="0.2">
      <c r="A5" s="102" t="s">
        <v>0</v>
      </c>
      <c r="B5" s="102"/>
      <c r="C5" s="103" t="s">
        <v>83</v>
      </c>
      <c r="D5" s="103"/>
      <c r="E5" s="42" t="s">
        <v>1</v>
      </c>
      <c r="F5" s="124" t="s">
        <v>71</v>
      </c>
      <c r="G5" s="125"/>
      <c r="H5" s="125"/>
      <c r="I5" s="125"/>
      <c r="J5" s="125"/>
      <c r="K5" s="125"/>
      <c r="L5" s="125"/>
      <c r="M5" s="126"/>
      <c r="N5" s="102" t="s">
        <v>2</v>
      </c>
      <c r="O5" s="102"/>
      <c r="P5" s="102"/>
      <c r="Q5" s="102"/>
      <c r="R5" s="59" t="s">
        <v>83</v>
      </c>
      <c r="S5" s="60" t="s">
        <v>1</v>
      </c>
      <c r="T5" s="120" t="s">
        <v>71</v>
      </c>
      <c r="U5" s="120"/>
      <c r="V5" s="120"/>
      <c r="W5" s="120"/>
      <c r="X5" s="121"/>
    </row>
    <row r="6" spans="1:26" s="33" customFormat="1" ht="16.5" customHeight="1" x14ac:dyDescent="0.2">
      <c r="A6" s="97" t="s">
        <v>3</v>
      </c>
      <c r="B6" s="97" t="s">
        <v>4</v>
      </c>
      <c r="C6" s="97" t="s">
        <v>5</v>
      </c>
      <c r="D6" s="104" t="s">
        <v>6</v>
      </c>
      <c r="E6" s="97" t="s">
        <v>7</v>
      </c>
      <c r="F6" s="97" t="s">
        <v>8</v>
      </c>
      <c r="G6" s="98" t="s">
        <v>53</v>
      </c>
      <c r="H6" s="98"/>
      <c r="I6" s="98"/>
      <c r="J6" s="98"/>
      <c r="K6" s="98"/>
      <c r="L6" s="98"/>
      <c r="M6" s="98"/>
      <c r="N6" s="97" t="s">
        <v>3</v>
      </c>
      <c r="O6" s="98" t="s">
        <v>9</v>
      </c>
      <c r="P6" s="98" t="s">
        <v>60</v>
      </c>
      <c r="Q6" s="98" t="s">
        <v>61</v>
      </c>
      <c r="R6" s="97" t="s">
        <v>10</v>
      </c>
      <c r="S6" s="97" t="s">
        <v>11</v>
      </c>
      <c r="T6" s="97" t="s">
        <v>12</v>
      </c>
      <c r="U6" s="98" t="s">
        <v>13</v>
      </c>
      <c r="V6" s="98"/>
      <c r="W6" s="98"/>
      <c r="X6" s="97" t="s">
        <v>14</v>
      </c>
      <c r="Y6" s="34"/>
      <c r="Z6" s="34"/>
    </row>
    <row r="7" spans="1:26" s="33" customFormat="1" ht="23.25" customHeight="1" x14ac:dyDescent="0.2">
      <c r="A7" s="97"/>
      <c r="B7" s="97"/>
      <c r="C7" s="97"/>
      <c r="D7" s="104"/>
      <c r="E7" s="97"/>
      <c r="F7" s="97"/>
      <c r="G7" s="41" t="s">
        <v>33</v>
      </c>
      <c r="H7" s="44" t="s">
        <v>39</v>
      </c>
      <c r="I7" s="41" t="s">
        <v>32</v>
      </c>
      <c r="J7" s="44" t="s">
        <v>39</v>
      </c>
      <c r="K7" s="45" t="s">
        <v>40</v>
      </c>
      <c r="L7" s="45" t="s">
        <v>40</v>
      </c>
      <c r="M7" s="41" t="s">
        <v>15</v>
      </c>
      <c r="N7" s="97"/>
      <c r="O7" s="98"/>
      <c r="P7" s="98"/>
      <c r="Q7" s="98"/>
      <c r="R7" s="97"/>
      <c r="S7" s="97"/>
      <c r="T7" s="97"/>
      <c r="U7" s="41"/>
      <c r="V7" s="41"/>
      <c r="W7" s="41" t="s">
        <v>15</v>
      </c>
      <c r="X7" s="97"/>
      <c r="Y7" s="35"/>
    </row>
    <row r="8" spans="1:26" ht="51.75" customHeight="1" x14ac:dyDescent="0.2">
      <c r="A8" s="96" t="s">
        <v>88</v>
      </c>
      <c r="B8" s="122" t="s">
        <v>65</v>
      </c>
      <c r="C8" s="122" t="s">
        <v>64</v>
      </c>
      <c r="D8" s="99" t="s">
        <v>63</v>
      </c>
      <c r="E8" s="46" t="s">
        <v>95</v>
      </c>
      <c r="F8" s="122" t="s">
        <v>68</v>
      </c>
      <c r="G8" s="39" t="s">
        <v>27</v>
      </c>
      <c r="H8" s="40">
        <f>IFERROR(VLOOKUP(G8,'Tabla de valoración'!$A$4:$B$7,2,0),"")</f>
        <v>1</v>
      </c>
      <c r="I8" s="39" t="s">
        <v>31</v>
      </c>
      <c r="J8" s="40">
        <f>IFERROR(VLOOKUP(Matriz!I8,'Tabla de valoración'!$A$12:$B$15,2,0),"")</f>
        <v>10</v>
      </c>
      <c r="K8" s="40">
        <f>+H8*J8</f>
        <v>10</v>
      </c>
      <c r="L8" s="127">
        <f>+SUM(K8:K10)/3</f>
        <v>10</v>
      </c>
      <c r="M8" s="96" t="str">
        <f>+IF(L8&lt;=5,"Aceptable",IF(AND(L8&gt;5,L8&lt;=10),"Tolerable",IF(AND(L8&gt;10,L8&lt;=30),"Moderado",IF(AND(L8&gt;30,L8&lt;=40),"Importante","Inaceptable"))))</f>
        <v>Tolerable</v>
      </c>
      <c r="N8" s="96" t="s">
        <v>88</v>
      </c>
      <c r="O8" s="39" t="s">
        <v>16</v>
      </c>
      <c r="P8" s="39" t="s">
        <v>16</v>
      </c>
      <c r="Q8" s="47">
        <v>0.75</v>
      </c>
      <c r="R8" s="48" t="s">
        <v>97</v>
      </c>
      <c r="S8" s="49" t="s">
        <v>69</v>
      </c>
      <c r="T8" s="39" t="s">
        <v>71</v>
      </c>
      <c r="U8" s="50">
        <f>+L8-(L8*Q8)</f>
        <v>2.5</v>
      </c>
      <c r="V8" s="96">
        <f>+SUM(U8:U10)/2</f>
        <v>2.5</v>
      </c>
      <c r="W8" s="96" t="str">
        <f>+IF(V8&lt;=5,"Aceptable",IF(AND(V8&gt;5,V8&lt;=10),"Tolerable",IF(AND(V8&gt;10,V8&lt;=30),"Moderado",IF(AND(V8&gt;30,V8&lt;=40),"Importante","Inaceptable"))))</f>
        <v>Aceptable</v>
      </c>
      <c r="X8" s="96" t="s">
        <v>59</v>
      </c>
    </row>
    <row r="9" spans="1:26" ht="31.5" customHeight="1" x14ac:dyDescent="0.2">
      <c r="A9" s="96"/>
      <c r="B9" s="122"/>
      <c r="C9" s="122"/>
      <c r="D9" s="99"/>
      <c r="E9" s="46" t="s">
        <v>66</v>
      </c>
      <c r="F9" s="122"/>
      <c r="G9" s="39" t="s">
        <v>27</v>
      </c>
      <c r="H9" s="40">
        <f>IFERROR(VLOOKUP(G9,'Tabla de valoración'!$A$4:$B$7,2,0),"")</f>
        <v>1</v>
      </c>
      <c r="I9" s="39" t="s">
        <v>31</v>
      </c>
      <c r="J9" s="40">
        <f>IFERROR(VLOOKUP(Matriz!I9,'Tabla de valoración'!$A$12:$B$15,2,0),"")</f>
        <v>10</v>
      </c>
      <c r="K9" s="40">
        <f>+H9*J9</f>
        <v>10</v>
      </c>
      <c r="L9" s="127"/>
      <c r="M9" s="96"/>
      <c r="N9" s="96"/>
      <c r="O9" s="96" t="s">
        <v>16</v>
      </c>
      <c r="P9" s="96" t="s">
        <v>16</v>
      </c>
      <c r="Q9" s="123">
        <v>0.75</v>
      </c>
      <c r="R9" s="122" t="s">
        <v>87</v>
      </c>
      <c r="S9" s="99" t="s">
        <v>70</v>
      </c>
      <c r="T9" s="96" t="s">
        <v>71</v>
      </c>
      <c r="U9" s="100">
        <f>+L8-(L8*Q9)</f>
        <v>2.5</v>
      </c>
      <c r="V9" s="96"/>
      <c r="W9" s="96"/>
      <c r="X9" s="96"/>
    </row>
    <row r="10" spans="1:26" ht="28.5" customHeight="1" x14ac:dyDescent="0.2">
      <c r="A10" s="96"/>
      <c r="B10" s="122"/>
      <c r="C10" s="122"/>
      <c r="D10" s="99"/>
      <c r="E10" s="46" t="s">
        <v>67</v>
      </c>
      <c r="F10" s="122"/>
      <c r="G10" s="39" t="s">
        <v>27</v>
      </c>
      <c r="H10" s="40">
        <f>IFERROR(VLOOKUP(G10,'Tabla de valoración'!$A$4:$B$7,2,0),"")</f>
        <v>1</v>
      </c>
      <c r="I10" s="39" t="s">
        <v>31</v>
      </c>
      <c r="J10" s="40">
        <f>IFERROR(VLOOKUP(Matriz!I10,'Tabla de valoración'!$A$12:$B$15,2,0),"")</f>
        <v>10</v>
      </c>
      <c r="K10" s="40">
        <f>+H10*J10</f>
        <v>10</v>
      </c>
      <c r="L10" s="127"/>
      <c r="M10" s="96"/>
      <c r="N10" s="96"/>
      <c r="O10" s="96"/>
      <c r="P10" s="96"/>
      <c r="Q10" s="123"/>
      <c r="R10" s="122"/>
      <c r="S10" s="99"/>
      <c r="T10" s="96"/>
      <c r="U10" s="100"/>
      <c r="V10" s="96"/>
      <c r="W10" s="96"/>
      <c r="X10" s="96"/>
    </row>
    <row r="11" spans="1:26" ht="43.5" customHeight="1" x14ac:dyDescent="0.2">
      <c r="A11" s="96" t="s">
        <v>89</v>
      </c>
      <c r="B11" s="122" t="s">
        <v>73</v>
      </c>
      <c r="C11" s="122" t="s">
        <v>72</v>
      </c>
      <c r="D11" s="99" t="s">
        <v>63</v>
      </c>
      <c r="E11" s="122" t="s">
        <v>66</v>
      </c>
      <c r="F11" s="122" t="s">
        <v>68</v>
      </c>
      <c r="G11" s="96" t="s">
        <v>27</v>
      </c>
      <c r="H11" s="131">
        <f>IFERROR(VLOOKUP(G11,'Tabla de valoración'!$A$4:$B$7,2,0),"")</f>
        <v>1</v>
      </c>
      <c r="I11" s="96" t="s">
        <v>41</v>
      </c>
      <c r="J11" s="131">
        <f>IFERROR(VLOOKUP(Matriz!I11,'Tabla de valoración'!$A$12:$B$15,2,0),"")</f>
        <v>20</v>
      </c>
      <c r="K11" s="131">
        <f>+H11*J11</f>
        <v>20</v>
      </c>
      <c r="L11" s="131">
        <f>+K11</f>
        <v>20</v>
      </c>
      <c r="M11" s="96" t="str">
        <f>+IF(L11&lt;=5,"Aceptable",IF(AND(L11&gt;5,L11&lt;=10),"Tolerable",IF(AND(L11&gt;10,L11&lt;=30),"Moderado",IF(AND(L11&gt;30,L11&lt;=40),"Importante","Inaceptable"))))</f>
        <v>Moderado</v>
      </c>
      <c r="N11" s="96" t="s">
        <v>89</v>
      </c>
      <c r="O11" s="39" t="s">
        <v>16</v>
      </c>
      <c r="P11" s="39" t="s">
        <v>16</v>
      </c>
      <c r="Q11" s="47">
        <v>0.75</v>
      </c>
      <c r="R11" s="48" t="s">
        <v>74</v>
      </c>
      <c r="S11" s="49" t="s">
        <v>69</v>
      </c>
      <c r="T11" s="39" t="s">
        <v>71</v>
      </c>
      <c r="U11" s="50">
        <f>+L11-(L11*Q11)</f>
        <v>5</v>
      </c>
      <c r="V11" s="96">
        <f>+SUM(U11:U14)/4</f>
        <v>5</v>
      </c>
      <c r="W11" s="96" t="str">
        <f>+IF(V11&lt;=5,"Aceptable",IF(AND(V11&gt;5,V11&lt;=10),"Tolerable",IF(AND(V11&gt;10,V11&lt;=30),"Moderado",IF(AND(V11&gt;30,V11&lt;=40),"Importante","Inaceptable"))))</f>
        <v>Aceptable</v>
      </c>
      <c r="X11" s="96" t="s">
        <v>59</v>
      </c>
    </row>
    <row r="12" spans="1:26" ht="42" customHeight="1" x14ac:dyDescent="0.2">
      <c r="A12" s="96"/>
      <c r="B12" s="122"/>
      <c r="C12" s="122"/>
      <c r="D12" s="99"/>
      <c r="E12" s="122"/>
      <c r="F12" s="122"/>
      <c r="G12" s="96"/>
      <c r="H12" s="131"/>
      <c r="I12" s="96"/>
      <c r="J12" s="131"/>
      <c r="K12" s="131"/>
      <c r="L12" s="131"/>
      <c r="M12" s="96"/>
      <c r="N12" s="96"/>
      <c r="O12" s="39" t="s">
        <v>16</v>
      </c>
      <c r="P12" s="39" t="s">
        <v>16</v>
      </c>
      <c r="Q12" s="47">
        <v>0.75</v>
      </c>
      <c r="R12" s="48" t="s">
        <v>75</v>
      </c>
      <c r="S12" s="49" t="s">
        <v>69</v>
      </c>
      <c r="T12" s="39" t="s">
        <v>71</v>
      </c>
      <c r="U12" s="50">
        <f>+L11-(L11*Q12)</f>
        <v>5</v>
      </c>
      <c r="V12" s="96"/>
      <c r="W12" s="96"/>
      <c r="X12" s="96"/>
    </row>
    <row r="13" spans="1:26" ht="42" customHeight="1" x14ac:dyDescent="0.2">
      <c r="A13" s="96"/>
      <c r="B13" s="122"/>
      <c r="C13" s="122"/>
      <c r="D13" s="99"/>
      <c r="E13" s="122"/>
      <c r="F13" s="122"/>
      <c r="G13" s="96"/>
      <c r="H13" s="131"/>
      <c r="I13" s="96"/>
      <c r="J13" s="131"/>
      <c r="K13" s="131"/>
      <c r="L13" s="131"/>
      <c r="M13" s="96"/>
      <c r="N13" s="96"/>
      <c r="O13" s="39" t="s">
        <v>16</v>
      </c>
      <c r="P13" s="39" t="s">
        <v>16</v>
      </c>
      <c r="Q13" s="47">
        <v>0.75</v>
      </c>
      <c r="R13" s="48" t="s">
        <v>76</v>
      </c>
      <c r="S13" s="49" t="s">
        <v>69</v>
      </c>
      <c r="T13" s="39" t="s">
        <v>71</v>
      </c>
      <c r="U13" s="50">
        <f>+L11-(L11*Q13)</f>
        <v>5</v>
      </c>
      <c r="V13" s="96"/>
      <c r="W13" s="96"/>
      <c r="X13" s="96"/>
    </row>
    <row r="14" spans="1:26" ht="44.25" customHeight="1" x14ac:dyDescent="0.2">
      <c r="A14" s="96"/>
      <c r="B14" s="122"/>
      <c r="C14" s="122"/>
      <c r="D14" s="99"/>
      <c r="E14" s="122"/>
      <c r="F14" s="122"/>
      <c r="G14" s="96"/>
      <c r="H14" s="131"/>
      <c r="I14" s="96"/>
      <c r="J14" s="131"/>
      <c r="K14" s="131"/>
      <c r="L14" s="131"/>
      <c r="M14" s="96"/>
      <c r="N14" s="96"/>
      <c r="O14" s="39" t="s">
        <v>16</v>
      </c>
      <c r="P14" s="39" t="s">
        <v>16</v>
      </c>
      <c r="Q14" s="47">
        <v>0.75</v>
      </c>
      <c r="R14" s="48" t="s">
        <v>77</v>
      </c>
      <c r="S14" s="49" t="s">
        <v>69</v>
      </c>
      <c r="T14" s="39" t="s">
        <v>71</v>
      </c>
      <c r="U14" s="50">
        <f>+L11-(L11*Q14)</f>
        <v>5</v>
      </c>
      <c r="V14" s="96"/>
      <c r="W14" s="96"/>
      <c r="X14" s="96"/>
    </row>
    <row r="15" spans="1:26" ht="39.75" customHeight="1" x14ac:dyDescent="0.2">
      <c r="A15" s="96" t="s">
        <v>90</v>
      </c>
      <c r="B15" s="122" t="s">
        <v>81</v>
      </c>
      <c r="C15" s="122" t="s">
        <v>78</v>
      </c>
      <c r="D15" s="99" t="s">
        <v>63</v>
      </c>
      <c r="E15" s="46" t="s">
        <v>66</v>
      </c>
      <c r="F15" s="122" t="s">
        <v>68</v>
      </c>
      <c r="G15" s="39" t="s">
        <v>27</v>
      </c>
      <c r="H15" s="40">
        <f>IFERROR(VLOOKUP(G15,'Tabla de valoración'!$A$4:$B$7,2,0),"")</f>
        <v>1</v>
      </c>
      <c r="I15" s="39" t="s">
        <v>41</v>
      </c>
      <c r="J15" s="40">
        <f>IFERROR(VLOOKUP(Matriz!I15,'Tabla de valoración'!$A$12:$B$15,2,0),"")</f>
        <v>20</v>
      </c>
      <c r="K15" s="40">
        <f t="shared" ref="K15:K32" si="0">+H15*J15</f>
        <v>20</v>
      </c>
      <c r="L15" s="131">
        <f>+(K15:K16)/2</f>
        <v>10</v>
      </c>
      <c r="M15" s="43" t="str">
        <f t="shared" ref="M15:M32" si="1">+IF(K15&lt;=5,"Aceptable",IF(AND(K15&gt;5,K15&lt;=10),"Tolerable",IF(AND(K15&gt;10,K15&lt;=30),"Moderado",IF(AND(K15&gt;30,K15&lt;=40),"Importante","Inaceptable"))))</f>
        <v>Moderado</v>
      </c>
      <c r="N15" s="96" t="s">
        <v>90</v>
      </c>
      <c r="O15" s="39" t="s">
        <v>16</v>
      </c>
      <c r="P15" s="39" t="s">
        <v>16</v>
      </c>
      <c r="Q15" s="47">
        <v>0.75</v>
      </c>
      <c r="R15" s="46" t="s">
        <v>79</v>
      </c>
      <c r="S15" s="49" t="s">
        <v>69</v>
      </c>
      <c r="T15" s="39" t="s">
        <v>71</v>
      </c>
      <c r="U15" s="50">
        <f>+L15-(L12*Q15)</f>
        <v>10</v>
      </c>
      <c r="V15" s="96">
        <f>+SUM(U15:U16)/2</f>
        <v>6.25</v>
      </c>
      <c r="W15" s="96" t="str">
        <f>+IF(V15&lt;=5,"Aceptable",IF(AND(V15&gt;5,V15&lt;=10),"Tolerable",IF(AND(V15&gt;10,V15&lt;=30),"Moderado",IF(AND(V15&gt;30,V15&lt;=40),"Importante","Inaceptable"))))</f>
        <v>Tolerable</v>
      </c>
      <c r="X15" s="96" t="s">
        <v>59</v>
      </c>
    </row>
    <row r="16" spans="1:26" ht="38.25" customHeight="1" x14ac:dyDescent="0.2">
      <c r="A16" s="130"/>
      <c r="B16" s="129"/>
      <c r="C16" s="129"/>
      <c r="D16" s="128"/>
      <c r="E16" s="51" t="s">
        <v>96</v>
      </c>
      <c r="F16" s="129"/>
      <c r="G16" s="52" t="s">
        <v>27</v>
      </c>
      <c r="H16" s="53">
        <f>IFERROR(VLOOKUP(G16,'Tabla de valoración'!$A$4:$B$7,2,0),"")</f>
        <v>1</v>
      </c>
      <c r="I16" s="52" t="s">
        <v>41</v>
      </c>
      <c r="J16" s="53">
        <f>IFERROR(VLOOKUP(Matriz!I16,'Tabla de valoración'!$A$12:$B$15,2,0),"")</f>
        <v>20</v>
      </c>
      <c r="K16" s="53">
        <f t="shared" si="0"/>
        <v>20</v>
      </c>
      <c r="L16" s="133"/>
      <c r="M16" s="54" t="str">
        <f t="shared" si="1"/>
        <v>Moderado</v>
      </c>
      <c r="N16" s="130"/>
      <c r="O16" s="52" t="s">
        <v>16</v>
      </c>
      <c r="P16" s="52" t="s">
        <v>16</v>
      </c>
      <c r="Q16" s="55">
        <v>0.75</v>
      </c>
      <c r="R16" s="51" t="s">
        <v>92</v>
      </c>
      <c r="S16" s="52" t="s">
        <v>80</v>
      </c>
      <c r="T16" s="52" t="s">
        <v>71</v>
      </c>
      <c r="U16" s="56">
        <f>+L15-(L15*Q16)</f>
        <v>2.5</v>
      </c>
      <c r="V16" s="96"/>
      <c r="W16" s="96"/>
      <c r="X16" s="96"/>
    </row>
    <row r="17" spans="1:25" ht="96.75" customHeight="1" x14ac:dyDescent="0.2">
      <c r="A17" s="52" t="s">
        <v>91</v>
      </c>
      <c r="B17" s="61" t="s">
        <v>84</v>
      </c>
      <c r="C17" s="61" t="s">
        <v>85</v>
      </c>
      <c r="D17" s="62" t="s">
        <v>18</v>
      </c>
      <c r="E17" s="51" t="s">
        <v>93</v>
      </c>
      <c r="F17" s="61" t="s">
        <v>82</v>
      </c>
      <c r="G17" s="52" t="s">
        <v>27</v>
      </c>
      <c r="H17" s="53">
        <f>IFERROR(VLOOKUP(G17,'Tabla de valoración'!$A$4:$B$7,2,0),"")</f>
        <v>1</v>
      </c>
      <c r="I17" s="52" t="s">
        <v>31</v>
      </c>
      <c r="J17" s="53">
        <f>IFERROR(VLOOKUP(Matriz!I17,'Tabla de valoración'!$A$12:$B$15,2,0),"")</f>
        <v>10</v>
      </c>
      <c r="K17" s="53">
        <f t="shared" si="0"/>
        <v>10</v>
      </c>
      <c r="L17" s="53">
        <f>+(K17:K17)/2</f>
        <v>5</v>
      </c>
      <c r="M17" s="54" t="str">
        <f t="shared" si="1"/>
        <v>Tolerable</v>
      </c>
      <c r="N17" s="52" t="s">
        <v>91</v>
      </c>
      <c r="O17" s="52" t="s">
        <v>16</v>
      </c>
      <c r="P17" s="52" t="s">
        <v>16</v>
      </c>
      <c r="Q17" s="55">
        <v>0.75</v>
      </c>
      <c r="R17" s="51" t="s">
        <v>94</v>
      </c>
      <c r="S17" s="52" t="s">
        <v>80</v>
      </c>
      <c r="T17" s="52" t="s">
        <v>71</v>
      </c>
      <c r="U17" s="36">
        <f>IFERROR(L17-(L17*Q17),"")</f>
        <v>1.25</v>
      </c>
      <c r="V17" s="134">
        <v>1</v>
      </c>
      <c r="W17" s="52" t="str">
        <f>+IF(V17&lt;=5,"Aceptable",IF(AND(V17&gt;5,V17&lt;=10),"Tolerable",IF(AND(V17&gt;10,V17&lt;=30),"Moderado",IF(AND(V17&gt;30,V17&lt;=40),"Importante","Inaceptable"))))</f>
        <v>Aceptable</v>
      </c>
      <c r="X17" s="54" t="s">
        <v>59</v>
      </c>
    </row>
    <row r="18" spans="1:25" s="145" customFormat="1" ht="66" customHeight="1" x14ac:dyDescent="0.2">
      <c r="A18" s="63"/>
      <c r="B18" s="64" t="s">
        <v>108</v>
      </c>
      <c r="C18" s="64" t="s">
        <v>98</v>
      </c>
      <c r="D18" s="68" t="s">
        <v>63</v>
      </c>
      <c r="E18" s="64" t="s">
        <v>99</v>
      </c>
      <c r="F18" s="72"/>
      <c r="G18" s="63" t="s">
        <v>28</v>
      </c>
      <c r="H18" s="65"/>
      <c r="I18" s="63" t="s">
        <v>31</v>
      </c>
      <c r="J18" s="65"/>
      <c r="K18" s="65"/>
      <c r="L18" s="66"/>
      <c r="M18" s="67" t="s">
        <v>31</v>
      </c>
      <c r="N18" s="63" t="s">
        <v>101</v>
      </c>
      <c r="O18" s="63" t="s">
        <v>16</v>
      </c>
      <c r="P18" s="63" t="s">
        <v>17</v>
      </c>
      <c r="Q18" s="69">
        <v>0.75</v>
      </c>
      <c r="R18" s="64" t="s">
        <v>102</v>
      </c>
      <c r="S18" s="63" t="s">
        <v>69</v>
      </c>
      <c r="T18" s="63" t="s">
        <v>71</v>
      </c>
      <c r="U18" s="63"/>
      <c r="V18" s="134"/>
      <c r="W18" s="67" t="s">
        <v>45</v>
      </c>
      <c r="X18" s="67" t="s">
        <v>58</v>
      </c>
      <c r="Y18" s="144"/>
    </row>
    <row r="19" spans="1:25" ht="133.5" customHeight="1" x14ac:dyDescent="0.2">
      <c r="A19" s="135"/>
      <c r="B19" s="136" t="s">
        <v>109</v>
      </c>
      <c r="C19" s="146" t="s">
        <v>110</v>
      </c>
      <c r="D19" s="137" t="s">
        <v>63</v>
      </c>
      <c r="E19" s="138" t="s">
        <v>111</v>
      </c>
      <c r="F19" s="132" t="s">
        <v>100</v>
      </c>
      <c r="G19" s="139" t="s">
        <v>28</v>
      </c>
      <c r="H19" s="140"/>
      <c r="I19" s="135" t="s">
        <v>31</v>
      </c>
      <c r="J19" s="140"/>
      <c r="K19" s="140"/>
      <c r="L19" s="141"/>
      <c r="M19" s="142" t="s">
        <v>31</v>
      </c>
      <c r="N19" s="135" t="s">
        <v>101</v>
      </c>
      <c r="O19" s="135" t="s">
        <v>16</v>
      </c>
      <c r="P19" s="135" t="s">
        <v>17</v>
      </c>
      <c r="Q19" s="143">
        <v>0.75</v>
      </c>
      <c r="R19" s="136" t="s">
        <v>112</v>
      </c>
      <c r="S19" s="135" t="s">
        <v>69</v>
      </c>
      <c r="T19" s="29" t="s">
        <v>71</v>
      </c>
      <c r="V19" s="134"/>
      <c r="W19" s="26" t="s">
        <v>45</v>
      </c>
      <c r="X19" s="26" t="s">
        <v>58</v>
      </c>
    </row>
    <row r="20" spans="1:25" ht="12.75" hidden="1" customHeight="1" x14ac:dyDescent="0.2">
      <c r="F20" s="132"/>
      <c r="H20" s="30" t="str">
        <f>IFERROR(VLOOKUP(G20,'Tabla de valoración'!$A$4:$B$7,2,0),"")</f>
        <v/>
      </c>
      <c r="J20" s="30" t="str">
        <f>IFERROR(VLOOKUP(Matriz!I20,'Tabla de valoración'!$A$12:$B$15,2,0),"")</f>
        <v/>
      </c>
      <c r="K20" s="30" t="e">
        <f t="shared" si="0"/>
        <v>#VALUE!</v>
      </c>
      <c r="L20" s="27"/>
      <c r="M20" s="26" t="e">
        <f t="shared" si="1"/>
        <v>#VALUE!</v>
      </c>
      <c r="Q20" s="57"/>
      <c r="U20" s="29" t="str">
        <f t="shared" ref="U20:U32" si="2">IFERROR(K20-(K20*Q20),"")</f>
        <v/>
      </c>
    </row>
    <row r="21" spans="1:25" ht="12.75" hidden="1" customHeight="1" x14ac:dyDescent="0.2">
      <c r="F21" s="132"/>
      <c r="H21" s="30" t="str">
        <f>IFERROR(VLOOKUP(G21,'Tabla de valoración'!$A$4:$B$7,2,0),"")</f>
        <v/>
      </c>
      <c r="J21" s="30" t="str">
        <f>IFERROR(VLOOKUP(Matriz!I21,'Tabla de valoración'!$A$12:$B$15,2,0),"")</f>
        <v/>
      </c>
      <c r="K21" s="30" t="e">
        <f t="shared" si="0"/>
        <v>#VALUE!</v>
      </c>
      <c r="L21" s="27"/>
      <c r="M21" s="26" t="e">
        <f t="shared" si="1"/>
        <v>#VALUE!</v>
      </c>
      <c r="Q21" s="57"/>
      <c r="U21" s="29" t="str">
        <f t="shared" si="2"/>
        <v/>
      </c>
    </row>
    <row r="22" spans="1:25" hidden="1" x14ac:dyDescent="0.2">
      <c r="H22" s="30" t="str">
        <f>IFERROR(VLOOKUP(G22,'Tabla de valoración'!$A$4:$B$7,2,0),"")</f>
        <v/>
      </c>
      <c r="J22" s="30" t="str">
        <f>IFERROR(VLOOKUP(Matriz!I22,'Tabla de valoración'!$A$12:$B$15,2,0),"")</f>
        <v/>
      </c>
      <c r="K22" s="30" t="e">
        <f t="shared" si="0"/>
        <v>#VALUE!</v>
      </c>
      <c r="L22" s="27"/>
      <c r="M22" s="26" t="e">
        <f t="shared" si="1"/>
        <v>#VALUE!</v>
      </c>
      <c r="Q22" s="57"/>
      <c r="U22" s="29" t="str">
        <f t="shared" si="2"/>
        <v/>
      </c>
    </row>
    <row r="23" spans="1:25" hidden="1" x14ac:dyDescent="0.2">
      <c r="H23" s="30" t="str">
        <f>IFERROR(VLOOKUP(G23,'Tabla de valoración'!$A$4:$B$7,2,0),"")</f>
        <v/>
      </c>
      <c r="J23" s="30" t="str">
        <f>IFERROR(VLOOKUP(Matriz!I23,'Tabla de valoración'!$A$12:$B$15,2,0),"")</f>
        <v/>
      </c>
      <c r="K23" s="30" t="e">
        <f t="shared" si="0"/>
        <v>#VALUE!</v>
      </c>
      <c r="L23" s="27"/>
      <c r="M23" s="26" t="e">
        <f t="shared" si="1"/>
        <v>#VALUE!</v>
      </c>
      <c r="Q23" s="57"/>
      <c r="U23" s="29" t="str">
        <f t="shared" si="2"/>
        <v/>
      </c>
    </row>
    <row r="24" spans="1:25" hidden="1" x14ac:dyDescent="0.2">
      <c r="H24" s="30" t="str">
        <f>IFERROR(VLOOKUP(G24,'Tabla de valoración'!$A$4:$B$7,2,0),"")</f>
        <v/>
      </c>
      <c r="J24" s="30" t="str">
        <f>IFERROR(VLOOKUP(Matriz!I24,'Tabla de valoración'!$A$12:$B$15,2,0),"")</f>
        <v/>
      </c>
      <c r="K24" s="30" t="e">
        <f t="shared" si="0"/>
        <v>#VALUE!</v>
      </c>
      <c r="L24" s="27"/>
      <c r="M24" s="26" t="e">
        <f t="shared" si="1"/>
        <v>#VALUE!</v>
      </c>
      <c r="Q24" s="58"/>
      <c r="U24" s="29" t="str">
        <f t="shared" si="2"/>
        <v/>
      </c>
    </row>
    <row r="25" spans="1:25" hidden="1" x14ac:dyDescent="0.2">
      <c r="H25" s="30" t="str">
        <f>IFERROR(VLOOKUP(G25,'Tabla de valoración'!$A$4:$B$7,2,0),"")</f>
        <v/>
      </c>
      <c r="J25" s="30" t="str">
        <f>IFERROR(VLOOKUP(Matriz!I25,'Tabla de valoración'!$A$12:$B$15,2,0),"")</f>
        <v/>
      </c>
      <c r="K25" s="30" t="e">
        <f t="shared" si="0"/>
        <v>#VALUE!</v>
      </c>
      <c r="L25" s="27"/>
      <c r="M25" s="26" t="e">
        <f t="shared" si="1"/>
        <v>#VALUE!</v>
      </c>
      <c r="Q25" s="58"/>
      <c r="U25" s="29" t="str">
        <f t="shared" si="2"/>
        <v/>
      </c>
    </row>
    <row r="26" spans="1:25" hidden="1" x14ac:dyDescent="0.2">
      <c r="H26" s="30" t="str">
        <f>IFERROR(VLOOKUP(G26,'Tabla de valoración'!$A$4:$B$7,2,0),"")</f>
        <v/>
      </c>
      <c r="J26" s="30" t="str">
        <f>IFERROR(VLOOKUP(Matriz!I26,'Tabla de valoración'!$A$12:$B$15,2,0),"")</f>
        <v/>
      </c>
      <c r="K26" s="30" t="e">
        <f t="shared" si="0"/>
        <v>#VALUE!</v>
      </c>
      <c r="L26" s="27"/>
      <c r="M26" s="26" t="e">
        <f t="shared" si="1"/>
        <v>#VALUE!</v>
      </c>
      <c r="Q26" s="36"/>
      <c r="U26" s="29" t="str">
        <f>IFERROR(K26-(K26*Q26),"")</f>
        <v/>
      </c>
    </row>
    <row r="27" spans="1:25" hidden="1" x14ac:dyDescent="0.2">
      <c r="H27" s="30" t="str">
        <f>IFERROR(VLOOKUP(G27,'Tabla de valoración'!$A$4:$B$7,2,0),"")</f>
        <v/>
      </c>
      <c r="J27" s="30" t="str">
        <f>IFERROR(VLOOKUP(Matriz!I27,'Tabla de valoración'!$A$12:$B$15,2,0),"")</f>
        <v/>
      </c>
      <c r="K27" s="30" t="e">
        <f t="shared" si="0"/>
        <v>#VALUE!</v>
      </c>
      <c r="L27" s="27"/>
      <c r="M27" s="26" t="e">
        <f t="shared" si="1"/>
        <v>#VALUE!</v>
      </c>
      <c r="Q27" s="36"/>
      <c r="U27" s="29" t="str">
        <f t="shared" si="2"/>
        <v/>
      </c>
    </row>
    <row r="28" spans="1:25" hidden="1" x14ac:dyDescent="0.2">
      <c r="H28" s="30" t="str">
        <f>IFERROR(VLOOKUP(G28,'Tabla de valoración'!$A$4:$B$7,2,0),"")</f>
        <v/>
      </c>
      <c r="J28" s="30" t="str">
        <f>IFERROR(VLOOKUP(Matriz!I28,'Tabla de valoración'!$A$12:$B$15,2,0),"")</f>
        <v/>
      </c>
      <c r="K28" s="30" t="e">
        <f t="shared" si="0"/>
        <v>#VALUE!</v>
      </c>
      <c r="L28" s="27"/>
      <c r="M28" s="26" t="e">
        <f t="shared" si="1"/>
        <v>#VALUE!</v>
      </c>
      <c r="Q28" s="36"/>
      <c r="U28" s="29" t="str">
        <f t="shared" si="2"/>
        <v/>
      </c>
    </row>
    <row r="29" spans="1:25" hidden="1" x14ac:dyDescent="0.2">
      <c r="H29" s="30" t="str">
        <f>IFERROR(VLOOKUP(G29,'Tabla de valoración'!$A$4:$B$7,2,0),"")</f>
        <v/>
      </c>
      <c r="J29" s="30" t="str">
        <f>IFERROR(VLOOKUP(Matriz!I29,'Tabla de valoración'!$A$12:$B$15,2,0),"")</f>
        <v/>
      </c>
      <c r="K29" s="30" t="e">
        <f t="shared" si="0"/>
        <v>#VALUE!</v>
      </c>
      <c r="L29" s="27"/>
      <c r="M29" s="26" t="e">
        <f t="shared" si="1"/>
        <v>#VALUE!</v>
      </c>
      <c r="Q29" s="36"/>
      <c r="U29" s="29" t="str">
        <f t="shared" si="2"/>
        <v/>
      </c>
    </row>
    <row r="30" spans="1:25" hidden="1" x14ac:dyDescent="0.2">
      <c r="H30" s="38" t="str">
        <f>IFERROR(VLOOKUP(G30,'Tabla de valoración'!$A$4:$B$7,2,0),"")</f>
        <v/>
      </c>
      <c r="J30" s="38" t="str">
        <f>IFERROR(VLOOKUP(Matriz!I30,'Tabla de valoración'!$A$12:$B$15,2,0),"")</f>
        <v/>
      </c>
      <c r="K30" s="30" t="e">
        <f t="shared" si="0"/>
        <v>#VALUE!</v>
      </c>
      <c r="L30" s="27"/>
      <c r="M30" s="26" t="e">
        <f t="shared" si="1"/>
        <v>#VALUE!</v>
      </c>
      <c r="Q30" s="36"/>
      <c r="U30" s="29" t="str">
        <f t="shared" si="2"/>
        <v/>
      </c>
    </row>
    <row r="31" spans="1:25" hidden="1" x14ac:dyDescent="0.2">
      <c r="H31" s="37" t="str">
        <f>IFERROR(VLOOKUP(G31,'Tabla de valoración'!$A$4:$B$7,2,0),"")</f>
        <v/>
      </c>
      <c r="J31" s="37" t="str">
        <f>IFERROR(VLOOKUP(Matriz!I31,'Tabla de valoración'!$A$12:$B$15,2,0),"")</f>
        <v/>
      </c>
      <c r="K31" s="30" t="e">
        <f t="shared" si="0"/>
        <v>#VALUE!</v>
      </c>
      <c r="L31" s="27"/>
      <c r="M31" s="26" t="e">
        <f t="shared" si="1"/>
        <v>#VALUE!</v>
      </c>
      <c r="Q31" s="36"/>
      <c r="U31" s="29" t="str">
        <f t="shared" si="2"/>
        <v/>
      </c>
    </row>
    <row r="32" spans="1:25" hidden="1" x14ac:dyDescent="0.2">
      <c r="H32" s="37" t="str">
        <f>IFERROR(VLOOKUP(G32,'Tabla de valoración'!$A$4:$B$7,2,0),"")</f>
        <v/>
      </c>
      <c r="J32" s="37" t="str">
        <f>IFERROR(VLOOKUP(Matriz!I32,'Tabla de valoración'!$A$12:$B$15,2,0),"")</f>
        <v/>
      </c>
      <c r="K32" s="30" t="e">
        <f t="shared" si="0"/>
        <v>#VALUE!</v>
      </c>
      <c r="L32" s="27"/>
      <c r="M32" s="26" t="e">
        <f t="shared" si="1"/>
        <v>#VALUE!</v>
      </c>
      <c r="U32" s="29" t="str">
        <f t="shared" si="2"/>
        <v/>
      </c>
    </row>
    <row r="33" spans="4:24" hidden="1" x14ac:dyDescent="0.2">
      <c r="G33" s="31" t="s">
        <v>35</v>
      </c>
      <c r="I33" s="32" t="s">
        <v>38</v>
      </c>
      <c r="X33" s="26" t="s">
        <v>55</v>
      </c>
    </row>
    <row r="34" spans="4:24" hidden="1" x14ac:dyDescent="0.2">
      <c r="G34" s="29" t="s">
        <v>29</v>
      </c>
      <c r="I34" s="29" t="s">
        <v>30</v>
      </c>
      <c r="X34" s="26" t="s">
        <v>56</v>
      </c>
    </row>
    <row r="35" spans="4:24" hidden="1" x14ac:dyDescent="0.2">
      <c r="D35" s="29" t="s">
        <v>63</v>
      </c>
      <c r="G35" s="29" t="s">
        <v>28</v>
      </c>
      <c r="I35" s="29" t="s">
        <v>31</v>
      </c>
      <c r="X35" s="26" t="s">
        <v>57</v>
      </c>
    </row>
    <row r="36" spans="4:24" hidden="1" x14ac:dyDescent="0.2">
      <c r="D36" s="29" t="s">
        <v>86</v>
      </c>
      <c r="G36" s="29" t="s">
        <v>27</v>
      </c>
      <c r="I36" s="29" t="s">
        <v>41</v>
      </c>
      <c r="O36" s="29" t="s">
        <v>16</v>
      </c>
      <c r="P36" s="29" t="s">
        <v>16</v>
      </c>
      <c r="X36" s="26" t="s">
        <v>58</v>
      </c>
    </row>
    <row r="37" spans="4:24" hidden="1" x14ac:dyDescent="0.2">
      <c r="D37" s="29" t="s">
        <v>18</v>
      </c>
      <c r="O37" s="29" t="s">
        <v>17</v>
      </c>
      <c r="P37" s="29" t="s">
        <v>17</v>
      </c>
      <c r="X37" s="26" t="s">
        <v>59</v>
      </c>
    </row>
    <row r="38" spans="4:24" hidden="1" x14ac:dyDescent="0.2">
      <c r="D38" s="29" t="s">
        <v>19</v>
      </c>
    </row>
    <row r="39" spans="4:24" hidden="1" x14ac:dyDescent="0.2">
      <c r="D39" s="29" t="s">
        <v>20</v>
      </c>
    </row>
    <row r="40" spans="4:24" hidden="1" x14ac:dyDescent="0.2">
      <c r="D40" s="29" t="s">
        <v>21</v>
      </c>
    </row>
    <row r="41" spans="4:24" hidden="1" x14ac:dyDescent="0.2">
      <c r="D41" s="29" t="s">
        <v>22</v>
      </c>
    </row>
    <row r="44" spans="4:24" hidden="1" x14ac:dyDescent="0.2">
      <c r="E44" s="28">
        <v>3</v>
      </c>
    </row>
    <row r="45" spans="4:24" hidden="1" x14ac:dyDescent="0.2">
      <c r="E45" s="28">
        <v>2</v>
      </c>
    </row>
    <row r="46" spans="4:24" hidden="1" x14ac:dyDescent="0.2">
      <c r="E46" s="28">
        <v>1</v>
      </c>
    </row>
  </sheetData>
  <mergeCells count="80">
    <mergeCell ref="F19:F21"/>
    <mergeCell ref="N15:N16"/>
    <mergeCell ref="V15:V16"/>
    <mergeCell ref="M11:M14"/>
    <mergeCell ref="N11:N14"/>
    <mergeCell ref="J11:J14"/>
    <mergeCell ref="K11:K14"/>
    <mergeCell ref="L11:L14"/>
    <mergeCell ref="L15:L16"/>
    <mergeCell ref="F11:F14"/>
    <mergeCell ref="V17:V19"/>
    <mergeCell ref="A11:A14"/>
    <mergeCell ref="G11:G14"/>
    <mergeCell ref="I11:I14"/>
    <mergeCell ref="H11:H14"/>
    <mergeCell ref="B11:B14"/>
    <mergeCell ref="C11:C14"/>
    <mergeCell ref="D11:D14"/>
    <mergeCell ref="E11:E14"/>
    <mergeCell ref="D15:D16"/>
    <mergeCell ref="C15:C16"/>
    <mergeCell ref="B15:B16"/>
    <mergeCell ref="A15:A16"/>
    <mergeCell ref="F15:F16"/>
    <mergeCell ref="B8:B10"/>
    <mergeCell ref="A8:A10"/>
    <mergeCell ref="F8:F10"/>
    <mergeCell ref="L8:L10"/>
    <mergeCell ref="M8:M10"/>
    <mergeCell ref="O9:O10"/>
    <mergeCell ref="G6:M6"/>
    <mergeCell ref="N6:N7"/>
    <mergeCell ref="F5:M5"/>
    <mergeCell ref="C8:C10"/>
    <mergeCell ref="D8:D10"/>
    <mergeCell ref="N8:N10"/>
    <mergeCell ref="O6:O7"/>
    <mergeCell ref="Q6:Q7"/>
    <mergeCell ref="R9:R10"/>
    <mergeCell ref="Q9:Q10"/>
    <mergeCell ref="P9:P10"/>
    <mergeCell ref="P6:P7"/>
    <mergeCell ref="R6:R7"/>
    <mergeCell ref="A1:B4"/>
    <mergeCell ref="A5:B5"/>
    <mergeCell ref="C5:D5"/>
    <mergeCell ref="N5:Q5"/>
    <mergeCell ref="A6:A7"/>
    <mergeCell ref="B6:B7"/>
    <mergeCell ref="C6:C7"/>
    <mergeCell ref="D6:D7"/>
    <mergeCell ref="E6:E7"/>
    <mergeCell ref="F6:F7"/>
    <mergeCell ref="N1:O4"/>
    <mergeCell ref="C1:G4"/>
    <mergeCell ref="I1:M1"/>
    <mergeCell ref="P1:T4"/>
    <mergeCell ref="I4:M4"/>
    <mergeCell ref="T5:X5"/>
    <mergeCell ref="X11:X14"/>
    <mergeCell ref="X15:X16"/>
    <mergeCell ref="S6:S7"/>
    <mergeCell ref="T6:T7"/>
    <mergeCell ref="U6:W6"/>
    <mergeCell ref="X6:X7"/>
    <mergeCell ref="W11:W14"/>
    <mergeCell ref="W15:W16"/>
    <mergeCell ref="V11:V14"/>
    <mergeCell ref="S9:S10"/>
    <mergeCell ref="T9:T10"/>
    <mergeCell ref="U9:U10"/>
    <mergeCell ref="V8:V10"/>
    <mergeCell ref="W8:W10"/>
    <mergeCell ref="X8:X10"/>
    <mergeCell ref="W4:X4"/>
    <mergeCell ref="W1:X1"/>
    <mergeCell ref="I2:M2"/>
    <mergeCell ref="W2:X2"/>
    <mergeCell ref="I3:M3"/>
    <mergeCell ref="W3:X3"/>
  </mergeCells>
  <phoneticPr fontId="11" type="noConversion"/>
  <conditionalFormatting sqref="G8:H11 G15:H32">
    <cfRule type="containsText" dxfId="21" priority="33" operator="containsText" text="Baja">
      <formula>NOT(ISERROR(SEARCH("Baja",G8)))</formula>
    </cfRule>
    <cfRule type="containsText" dxfId="20" priority="34" operator="containsText" text="Media">
      <formula>NOT(ISERROR(SEARCH("Media",G8)))</formula>
    </cfRule>
  </conditionalFormatting>
  <conditionalFormatting sqref="G8:H11 G15:H33">
    <cfRule type="containsText" dxfId="19" priority="35" operator="containsText" text="Alta">
      <formula>NOT(ISERROR(SEARCH("Alta",G8)))</formula>
    </cfRule>
  </conditionalFormatting>
  <conditionalFormatting sqref="I8:I11 I15:I32">
    <cfRule type="containsText" dxfId="18" priority="24" operator="containsText" text="Catastrófico">
      <formula>NOT(ISERROR(SEARCH("Catastrófico",I8)))</formula>
    </cfRule>
    <cfRule type="containsText" dxfId="17" priority="25" operator="containsText" text="Moderado">
      <formula>NOT(ISERROR(SEARCH("Moderado",I8)))</formula>
    </cfRule>
    <cfRule type="containsText" dxfId="16" priority="26" operator="containsText" text="Leve">
      <formula>NOT(ISERROR(SEARCH("Leve",I8)))</formula>
    </cfRule>
  </conditionalFormatting>
  <conditionalFormatting sqref="I8:K11 I15:K17 M8 M11 M15:M17 W8 L8:L15 L17 W11:W27 I18:M32">
    <cfRule type="containsText" dxfId="15" priority="30" operator="containsText" text="Bajo">
      <formula>NOT(ISERROR(SEARCH("Bajo",I8)))</formula>
    </cfRule>
  </conditionalFormatting>
  <conditionalFormatting sqref="M8 M11 M15:M32">
    <cfRule type="containsText" dxfId="14" priority="17" operator="containsText" text="Moderado">
      <formula>NOT(ISERROR(SEARCH("Moderado",M8)))</formula>
    </cfRule>
    <cfRule type="containsText" dxfId="13" priority="18" operator="containsText" text="Importante">
      <formula>NOT(ISERROR(SEARCH("Importante",M8)))</formula>
    </cfRule>
    <cfRule type="containsText" dxfId="12" priority="19" operator="containsText" text="Inaceptable">
      <formula>NOT(ISERROR(SEARCH("Inaceptable",M8)))</formula>
    </cfRule>
    <cfRule type="containsText" dxfId="11" priority="20" operator="containsText" text="Importante">
      <formula>NOT(ISERROR(SEARCH("Importante",M8)))</formula>
    </cfRule>
    <cfRule type="containsText" dxfId="10" priority="21" operator="containsText" text="Moderada">
      <formula>NOT(ISERROR(SEARCH("Moderada",M8)))</formula>
    </cfRule>
    <cfRule type="containsText" dxfId="9" priority="22" operator="containsText" text="Tolerable">
      <formula>NOT(ISERROR(SEARCH("Tolerable",M8)))</formula>
    </cfRule>
    <cfRule type="containsText" dxfId="8" priority="23" operator="containsText" text="Aceptable">
      <formula>NOT(ISERROR(SEARCH("Aceptable",M8)))</formula>
    </cfRule>
  </conditionalFormatting>
  <conditionalFormatting sqref="M8 W8 I8:K11 L8:L15 M11 I15:K17 M15:M17 L17 W11:W27 I18:M32">
    <cfRule type="containsText" dxfId="7" priority="31" operator="containsText" text="Medio">
      <formula>NOT(ISERROR(SEARCH("Medio",I8)))</formula>
    </cfRule>
    <cfRule type="containsText" dxfId="6" priority="32" operator="containsText" text="Alto">
      <formula>NOT(ISERROR(SEARCH("Alto",I8)))</formula>
    </cfRule>
  </conditionalFormatting>
  <conditionalFormatting sqref="W8 W11:W26">
    <cfRule type="containsText" dxfId="5" priority="11" operator="containsText" text="Tolerable">
      <formula>NOT(ISERROR(SEARCH("Tolerable",W8)))</formula>
    </cfRule>
  </conditionalFormatting>
  <conditionalFormatting sqref="W8 W11:W31">
    <cfRule type="containsText" dxfId="4" priority="12" operator="containsText" text="Inaceptable">
      <formula>NOT(ISERROR(SEARCH("Inaceptable",W8)))</formula>
    </cfRule>
    <cfRule type="containsText" dxfId="3" priority="13" operator="containsText" text="Importante">
      <formula>NOT(ISERROR(SEARCH("Importante",W8)))</formula>
    </cfRule>
    <cfRule type="containsText" dxfId="2" priority="14" operator="containsText" text="Moderado">
      <formula>NOT(ISERROR(SEARCH("Moderado",W8)))</formula>
    </cfRule>
    <cfRule type="containsText" dxfId="1" priority="15" operator="containsText" text="Torerable">
      <formula>NOT(ISERROR(SEARCH("Torerable",W8)))</formula>
    </cfRule>
    <cfRule type="containsText" dxfId="0" priority="16" operator="containsText" text="Aceptable">
      <formula>NOT(ISERROR(SEARCH("Aceptable",W8)))</formula>
    </cfRule>
  </conditionalFormatting>
  <dataValidations count="6">
    <dataValidation type="list" allowBlank="1" showInputMessage="1" showErrorMessage="1" sqref="X8:X11 X17:X20" xr:uid="{00000000-0002-0000-0100-000000000000}">
      <formula1>$X$33:$X$37</formula1>
    </dataValidation>
    <dataValidation type="list" allowBlank="1" showInputMessage="1" showErrorMessage="1" sqref="D8:D11 D15:D20" xr:uid="{00000000-0002-0000-0100-000001000000}">
      <formula1>$D$35:$D$41</formula1>
    </dataValidation>
    <dataValidation type="list" allowBlank="1" showInputMessage="1" showErrorMessage="1" sqref="G8:G11 G15:G32" xr:uid="{00000000-0002-0000-0100-000002000000}">
      <formula1>$G$34:$G$36</formula1>
    </dataValidation>
    <dataValidation type="list" allowBlank="1" showInputMessage="1" showErrorMessage="1" sqref="I8:I11 I15:I32" xr:uid="{00000000-0002-0000-0100-000003000000}">
      <formula1>$I$34:$I$36</formula1>
    </dataValidation>
    <dataValidation type="list" allowBlank="1" showInputMessage="1" showErrorMessage="1" sqref="O8:O32" xr:uid="{00000000-0002-0000-0100-000004000000}">
      <formula1>$O$36:$O$37</formula1>
    </dataValidation>
    <dataValidation type="list" allowBlank="1" showInputMessage="1" showErrorMessage="1" sqref="P8:P34" xr:uid="{00000000-0002-0000-0100-000005000000}">
      <formula1>$P$36:$P$37</formula1>
    </dataValidation>
  </dataValidations>
  <hyperlinks>
    <hyperlink ref="I7" location="'Estructura de Riesgos FP'!F3" display="Impacto" xr:uid="{00000000-0004-0000-0100-000000000000}"/>
    <hyperlink ref="G7" location="'Estructura de Riesgos FP'!E3" display="Probabilidad" xr:uid="{00000000-0004-0000-0100-000001000000}"/>
  </hyperlinks>
  <printOptions horizontalCentered="1"/>
  <pageMargins left="0.47244094488188981" right="0.47244094488188981" top="0.6692913385826772" bottom="0.6692913385826772" header="0.31496062992125984" footer="0.31496062992125984"/>
  <pageSetup scale="73" orientation="landscape" r:id="rId1"/>
  <colBreaks count="2" manualBreakCount="2">
    <brk id="13" max="1048575" man="1"/>
    <brk id="24"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Tabla de valoración</vt:lpstr>
      <vt:lpstr>Matriz</vt:lpstr>
      <vt:lpstr>Matriz!Área_de_impresión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LIDA LOZANO GARCIA</cp:lastModifiedBy>
  <cp:lastPrinted>2018-11-22T19:51:17Z</cp:lastPrinted>
  <dcterms:created xsi:type="dcterms:W3CDTF">2018-09-28T16:14:14Z</dcterms:created>
  <dcterms:modified xsi:type="dcterms:W3CDTF">2024-01-29T19:55:50Z</dcterms:modified>
</cp:coreProperties>
</file>