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tadistica2\COMPARTIDO CALIDAD\CALIDAD\2024\MAPAS DE RIESGOS\ADMINISTRATIVOS\"/>
    </mc:Choice>
  </mc:AlternateContent>
  <xr:revisionPtr revIDLastSave="0" documentId="13_ncr:1_{EE837890-2746-4BFF-879C-607EFA27BD2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abla de valoración" sheetId="2" state="hidden" r:id="rId1"/>
    <sheet name="TESORERÍA" sheetId="10" r:id="rId2"/>
  </sheets>
  <externalReferences>
    <externalReference r:id="rId3"/>
    <externalReference r:id="rId4"/>
  </externalReferences>
  <definedNames>
    <definedName name="FUENTE">#REF!</definedName>
    <definedName name="Hoja_1_de_1">#REF!</definedName>
    <definedName name="hojka" comment="criterios">#REF!</definedName>
    <definedName name="listado" comment="criterios">#REF!</definedName>
    <definedName name="listado1" comment="criterios">#REF!</definedName>
    <definedName name="listadoGMP" comment="criterios">#REF!</definedName>
    <definedName name="MATRIZ_RAM">#REF!</definedName>
    <definedName name="mENSUAL">#REF!</definedName>
    <definedName name="VALORACION_RAM">#REF!</definedName>
    <definedName name="Valoracion_RAMV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0" l="1"/>
  <c r="H40" i="10"/>
  <c r="K40" i="10" s="1"/>
  <c r="K39" i="10"/>
  <c r="U39" i="10" s="1"/>
  <c r="J39" i="10"/>
  <c r="H39" i="10"/>
  <c r="M38" i="10"/>
  <c r="K38" i="10"/>
  <c r="U38" i="10" s="1"/>
  <c r="J38" i="10"/>
  <c r="H38" i="10"/>
  <c r="J37" i="10"/>
  <c r="H37" i="10"/>
  <c r="K37" i="10" s="1"/>
  <c r="J36" i="10"/>
  <c r="H36" i="10"/>
  <c r="K36" i="10" s="1"/>
  <c r="K35" i="10"/>
  <c r="U35" i="10" s="1"/>
  <c r="J35" i="10"/>
  <c r="H35" i="10"/>
  <c r="M34" i="10"/>
  <c r="K34" i="10"/>
  <c r="U34" i="10" s="1"/>
  <c r="J34" i="10"/>
  <c r="H34" i="10"/>
  <c r="J33" i="10"/>
  <c r="H33" i="10"/>
  <c r="K33" i="10" s="1"/>
  <c r="J32" i="10"/>
  <c r="H32" i="10"/>
  <c r="K32" i="10" s="1"/>
  <c r="K31" i="10"/>
  <c r="U31" i="10" s="1"/>
  <c r="J31" i="10"/>
  <c r="H31" i="10"/>
  <c r="M30" i="10"/>
  <c r="K30" i="10"/>
  <c r="U30" i="10" s="1"/>
  <c r="J30" i="10"/>
  <c r="H30" i="10"/>
  <c r="J29" i="10"/>
  <c r="H29" i="10"/>
  <c r="K29" i="10" s="1"/>
  <c r="J28" i="10"/>
  <c r="H28" i="10"/>
  <c r="K28" i="10" s="1"/>
  <c r="M27" i="10"/>
  <c r="K27" i="10"/>
  <c r="U27" i="10" s="1"/>
  <c r="W27" i="10" s="1"/>
  <c r="J27" i="10"/>
  <c r="H27" i="10"/>
  <c r="J26" i="10"/>
  <c r="H26" i="10"/>
  <c r="K26" i="10" s="1"/>
  <c r="N25" i="10"/>
  <c r="J25" i="10"/>
  <c r="H25" i="10"/>
  <c r="K25" i="10" s="1"/>
  <c r="N24" i="10"/>
  <c r="M24" i="10"/>
  <c r="K24" i="10"/>
  <c r="U24" i="10" s="1"/>
  <c r="W24" i="10" s="1"/>
  <c r="J24" i="10"/>
  <c r="H24" i="10"/>
  <c r="N23" i="10"/>
  <c r="K23" i="10"/>
  <c r="U23" i="10" s="1"/>
  <c r="W23" i="10" s="1"/>
  <c r="J23" i="10"/>
  <c r="H23" i="10"/>
  <c r="N22" i="10"/>
  <c r="J22" i="10"/>
  <c r="H22" i="10"/>
  <c r="K22" i="10" s="1"/>
  <c r="N21" i="10"/>
  <c r="J21" i="10"/>
  <c r="H21" i="10"/>
  <c r="K21" i="10" s="1"/>
  <c r="U20" i="10"/>
  <c r="W20" i="10" s="1"/>
  <c r="N20" i="10"/>
  <c r="H20" i="10"/>
  <c r="N19" i="10"/>
  <c r="H19" i="10"/>
  <c r="K19" i="10" s="1"/>
  <c r="L19" i="10" s="1"/>
  <c r="U19" i="10" s="1"/>
  <c r="V19" i="10" s="1"/>
  <c r="N18" i="10"/>
  <c r="J18" i="10"/>
  <c r="H18" i="10"/>
  <c r="K18" i="10" s="1"/>
  <c r="L18" i="10" s="1"/>
  <c r="U18" i="10" s="1"/>
  <c r="V18" i="10" s="1"/>
  <c r="N17" i="10"/>
  <c r="J17" i="10"/>
  <c r="H17" i="10"/>
  <c r="K17" i="10" s="1"/>
  <c r="L17" i="10" s="1"/>
  <c r="U17" i="10" s="1"/>
  <c r="V17" i="10" s="1"/>
  <c r="J16" i="10"/>
  <c r="H16" i="10"/>
  <c r="K16" i="10" s="1"/>
  <c r="J15" i="10"/>
  <c r="H15" i="10"/>
  <c r="K15" i="10" s="1"/>
  <c r="J14" i="10"/>
  <c r="H14" i="10"/>
  <c r="K14" i="10" s="1"/>
  <c r="N13" i="10"/>
  <c r="J13" i="10"/>
  <c r="K13" i="10" s="1"/>
  <c r="H13" i="10"/>
  <c r="N12" i="10"/>
  <c r="K12" i="10"/>
  <c r="L12" i="10" s="1"/>
  <c r="U12" i="10" s="1"/>
  <c r="V12" i="10" s="1"/>
  <c r="J12" i="10"/>
  <c r="H12" i="10"/>
  <c r="K11" i="10"/>
  <c r="J11" i="10"/>
  <c r="H11" i="10"/>
  <c r="J10" i="10"/>
  <c r="H10" i="10"/>
  <c r="K10" i="10" s="1"/>
  <c r="J9" i="10"/>
  <c r="H9" i="10"/>
  <c r="K9" i="10" s="1"/>
  <c r="J8" i="10"/>
  <c r="H8" i="10"/>
  <c r="K8" i="10" s="1"/>
  <c r="L8" i="10" s="1"/>
  <c r="U11" i="10" l="1"/>
  <c r="U10" i="10"/>
  <c r="U9" i="10"/>
  <c r="U8" i="10"/>
  <c r="V8" i="10" s="1"/>
  <c r="M25" i="10"/>
  <c r="U25" i="10"/>
  <c r="W25" i="10" s="1"/>
  <c r="M21" i="10"/>
  <c r="U21" i="10"/>
  <c r="W21" i="10" s="1"/>
  <c r="U28" i="10"/>
  <c r="M28" i="10"/>
  <c r="M37" i="10"/>
  <c r="U37" i="10"/>
  <c r="U26" i="10"/>
  <c r="W26" i="10" s="1"/>
  <c r="M26" i="10"/>
  <c r="M29" i="10"/>
  <c r="U29" i="10"/>
  <c r="U36" i="10"/>
  <c r="M36" i="10"/>
  <c r="M22" i="10"/>
  <c r="U22" i="10"/>
  <c r="W22" i="10" s="1"/>
  <c r="U32" i="10"/>
  <c r="M32" i="10"/>
  <c r="L13" i="10"/>
  <c r="M33" i="10"/>
  <c r="U33" i="10"/>
  <c r="U40" i="10"/>
  <c r="M40" i="10"/>
  <c r="M23" i="10"/>
  <c r="M31" i="10"/>
  <c r="M35" i="10"/>
  <c r="M39" i="10"/>
  <c r="U16" i="10" l="1"/>
  <c r="U15" i="10"/>
  <c r="U14" i="10"/>
  <c r="U13" i="10"/>
  <c r="V13" i="10" s="1"/>
  <c r="H17" i="2" l="1"/>
  <c r="H16" i="2"/>
  <c r="H15" i="2"/>
  <c r="H14" i="2"/>
  <c r="H13" i="2"/>
  <c r="H12" i="2"/>
  <c r="H11" i="2"/>
  <c r="H10" i="2"/>
  <c r="H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Martinez</author>
  </authors>
  <commentList>
    <comment ref="Q6" authorId="0" shapeId="0" xr:uid="{88AAFB52-CA0C-4E36-B0D0-DAD5862C9862}">
      <text>
        <r>
          <rPr>
            <b/>
            <sz val="9"/>
            <color indexed="81"/>
            <rFont val="Tahoma"/>
            <family val="2"/>
          </rPr>
          <t>Gustavo Martinez:</t>
        </r>
        <r>
          <rPr>
            <sz val="9"/>
            <color indexed="81"/>
            <rFont val="Tahoma"/>
            <family val="2"/>
          </rPr>
          <t xml:space="preserve">
No Existe y no Documentado   0% 
Si existe y no documentado 50%
Existe y documentado 75%
</t>
        </r>
      </text>
    </comment>
  </commentList>
</comments>
</file>

<file path=xl/sharedStrings.xml><?xml version="1.0" encoding="utf-8"?>
<sst xmlns="http://schemas.openxmlformats.org/spreadsheetml/2006/main" count="253" uniqueCount="136">
  <si>
    <t xml:space="preserve">Mapa de riesgo </t>
  </si>
  <si>
    <t xml:space="preserve">Hospital San Jerónimo de Montería </t>
  </si>
  <si>
    <t>Nombre del área / proceso</t>
  </si>
  <si>
    <t>Líder del área / proceso</t>
  </si>
  <si>
    <t xml:space="preserve">Nombre del  área 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</si>
  <si>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</si>
  <si>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</si>
  <si>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</si>
  <si>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</si>
  <si>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</si>
  <si>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</si>
  <si>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Existe control?</t>
  </si>
  <si>
    <t>Descripción del control</t>
  </si>
  <si>
    <t>Frecuencia del control</t>
  </si>
  <si>
    <t xml:space="preserve">Responsable </t>
  </si>
  <si>
    <t>Riesgo Residual</t>
  </si>
  <si>
    <t>Tratamiento</t>
  </si>
  <si>
    <t xml:space="preserve">Nivel </t>
  </si>
  <si>
    <t>SI</t>
  </si>
  <si>
    <t>NO</t>
  </si>
  <si>
    <t>Riesgo de cumplimiento</t>
  </si>
  <si>
    <t xml:space="preserve">VALORACIÓN DE LA FRECUENCIA DE LOS RIESGOS </t>
  </si>
  <si>
    <t>Frecuencia- probailidad</t>
  </si>
  <si>
    <t xml:space="preserve">Calificación </t>
  </si>
  <si>
    <t>Valoración</t>
  </si>
  <si>
    <t>Baja</t>
  </si>
  <si>
    <t>Media</t>
  </si>
  <si>
    <t>Alta</t>
  </si>
  <si>
    <t>Leve</t>
  </si>
  <si>
    <t>Moderado</t>
  </si>
  <si>
    <t>Impact/ Gravedad</t>
  </si>
  <si>
    <t>Prob/ Frec</t>
  </si>
  <si>
    <t>Calificación</t>
  </si>
  <si>
    <t>Probabilidad</t>
  </si>
  <si>
    <t>VALORACIÓN DE IMPACTO DE LOS RIESGOS</t>
  </si>
  <si>
    <t>Gravedad- impacto</t>
  </si>
  <si>
    <t>Impacto</t>
  </si>
  <si>
    <t>Valor</t>
  </si>
  <si>
    <t>Valor Nivel</t>
  </si>
  <si>
    <t>Catastrófico</t>
  </si>
  <si>
    <t>NIVEL RIESGO INHERENTE</t>
  </si>
  <si>
    <t>Probabilidad * impacto</t>
  </si>
  <si>
    <t>Aceptable</t>
  </si>
  <si>
    <t>Tolerable</t>
  </si>
  <si>
    <t>Importante</t>
  </si>
  <si>
    <t>Inaceptable</t>
  </si>
  <si>
    <t>Inherente</t>
  </si>
  <si>
    <t>Menor o igual a 5</t>
  </si>
  <si>
    <t>Mayor o igual a 5 y menor o igual  a 10</t>
  </si>
  <si>
    <t>Mayor a 40</t>
  </si>
  <si>
    <t>Riesgo absoluto</t>
  </si>
  <si>
    <t>Evitar el riesgo</t>
  </si>
  <si>
    <t>Reducir el riesgo</t>
  </si>
  <si>
    <t>Compartir el riesgo</t>
  </si>
  <si>
    <t>Transferir el riesgo</t>
  </si>
  <si>
    <t>Asumir el riesgo</t>
  </si>
  <si>
    <t>Control documentado</t>
  </si>
  <si>
    <t>Valoración control</t>
  </si>
  <si>
    <t>Valoración riesgo inherente</t>
  </si>
  <si>
    <t>Mayor a 30 y menor o igual a 40</t>
  </si>
  <si>
    <t>Riesgo de tecnología</t>
  </si>
  <si>
    <t>Riesgo estratégico</t>
  </si>
  <si>
    <t>Riesgo de corrupción</t>
  </si>
  <si>
    <t>Riesgo financiero</t>
  </si>
  <si>
    <t>Riesgo operativo</t>
  </si>
  <si>
    <t>Mayor a 10 y menor o igual 30</t>
  </si>
  <si>
    <t>Riesgo de imagen</t>
  </si>
  <si>
    <t xml:space="preserve">IDENTIFICACIÓN DEL RIESGO </t>
  </si>
  <si>
    <t xml:space="preserve">Permanente </t>
  </si>
  <si>
    <t>Código: C.6.FOR.OO3</t>
  </si>
  <si>
    <t xml:space="preserve">Versión:01 </t>
  </si>
  <si>
    <t>Fecha: Diciembre de 2018</t>
  </si>
  <si>
    <t>Aprobado por: Gestión de la calidad</t>
  </si>
  <si>
    <t>VALORACIÓN DEL RIESGO</t>
  </si>
  <si>
    <t>Cuando se requiera</t>
  </si>
  <si>
    <t>Diario</t>
  </si>
  <si>
    <t>Tesorería</t>
  </si>
  <si>
    <t>Pablo Solano</t>
  </si>
  <si>
    <t>Valor nivel</t>
  </si>
  <si>
    <t>Pago inoportuno de las obligaciones</t>
  </si>
  <si>
    <t>Incumplimiento de los pagos de las obligaciones en las fechas correspondientes</t>
  </si>
  <si>
    <t>Ausencia o incumplimiento del plan de pagos</t>
  </si>
  <si>
    <t>Posibles demandas por no pagos, afectación en la prestación del servicio, deterioro de la imagen de la institución</t>
  </si>
  <si>
    <t>De acuerdo a las condiciones de la entidad se realizan los pagos en orden prioritario (Nómina, impuestos), los demás pagos son autorizados por el ordenador del gasto.</t>
  </si>
  <si>
    <t>Tesorero / ordenador del gasto</t>
  </si>
  <si>
    <t>Falta de recursos</t>
  </si>
  <si>
    <t>Gestiones con las diferentes entidades financieras con el fin de apalancar la operación en caso que se requiera.</t>
  </si>
  <si>
    <t>Periódicamente</t>
  </si>
  <si>
    <t>Problemas en las herramientas tecnológicas y en el procedimiento de pagos.</t>
  </si>
  <si>
    <t>Procedimiento de causación y pagos</t>
  </si>
  <si>
    <t xml:space="preserve">Tesorero </t>
  </si>
  <si>
    <t>Errores ocasionados por la persona encargada.</t>
  </si>
  <si>
    <t>En caso de problemas con el token o la plataforma para efectuar los pagos, se activa el plan de contingencia, el cual consiste en enviar los archivos al banco para que se realice la dispersión de los pagos</t>
  </si>
  <si>
    <t xml:space="preserve">No se registran en forma oportuna las cuentas por pagar </t>
  </si>
  <si>
    <t>No es posible realizar la contingencia por parte del proceso de tesorería</t>
  </si>
  <si>
    <t>Falta de control y revisión en el registro oportuno de la cuestas en àrea de Cuentas por pagar.</t>
  </si>
  <si>
    <t>No  se pueden realizar oportunamente los pagos de la contingencia respectiva</t>
  </si>
  <si>
    <t xml:space="preserve">Realizar revisión oportuna de las cuentas por pagar  </t>
  </si>
  <si>
    <t>Cuentas por pagar Subdirección Administrativa</t>
  </si>
  <si>
    <t>Fraude en transacciones de tesorería</t>
  </si>
  <si>
    <t>Que se realicen pagos productos de actos de corrupción</t>
  </si>
  <si>
    <t>Recibir la información incorrecta o incompleta para determinar la fuente de la obligación.</t>
  </si>
  <si>
    <t>Pérdidas financieras para la empresa, intervención por parte de los entes de control, procesos disciplinarios, penales y demás.</t>
  </si>
  <si>
    <t>Existe un control dual para el pago de cuentas, el área de cuentas por pagar recibe las cuentas y verifica los soportes respectivos y posteriormente se radican en tesorería (procedimiento causación y pago).</t>
  </si>
  <si>
    <t>Cuentas por pagar /Subdirección Administrativa/gerencia</t>
  </si>
  <si>
    <t>Falsificación de firmas en los cheques</t>
  </si>
  <si>
    <t>Procedimiento de causación y pagos/ manual anticorrupción/ manual SARLAFT</t>
  </si>
  <si>
    <t>Tesorero</t>
  </si>
  <si>
    <t>Jineteo de la caja general</t>
  </si>
  <si>
    <t>Se realiza arqueo de caja y se registran los movimientos en el software institucional.</t>
  </si>
  <si>
    <t>Retención de recaudos y consignaciones posteriores al día siguiente hábil.</t>
  </si>
  <si>
    <t>Incumplimiento de las metas de  recaudo</t>
  </si>
  <si>
    <t>No cumplir con recaudo oportuno de  las diferentes entidades</t>
  </si>
  <si>
    <t>No establecer un tiempo y un seguimiento para el cumplimiento de las metas de recaudo por parte del área de cartera.</t>
  </si>
  <si>
    <t>Al no haber recursos, la E.S.E cumpliría los compromisos adquiridos</t>
  </si>
  <si>
    <t>Realizar una oportuna gestión del recaudo por parte de los funcionarios responsables.</t>
  </si>
  <si>
    <t xml:space="preserve"> Subdirección Administrativa         Cartera</t>
  </si>
  <si>
    <t>subdirección administrativa suministro</t>
  </si>
  <si>
    <t xml:space="preserve">Protección inadecuada de  Equipos de cómputos </t>
  </si>
  <si>
    <t>Se cuenta con equipos de computación que no están protegidos y puede existir perdida de información</t>
  </si>
  <si>
    <t xml:space="preserve">inadecuado uso de equipos computo y poca seguridad de la información </t>
  </si>
  <si>
    <t>Eventualmente el flujo de energía es  irregular, perdida de informacion,procesamiento de la información inoportuno.</t>
  </si>
  <si>
    <t>Dotación de C P U, estabilizadores de energía</t>
  </si>
  <si>
    <t>subdirección administrativa suministro sistemas</t>
  </si>
  <si>
    <t>C6R.  001</t>
  </si>
  <si>
    <t>C6R.  002</t>
  </si>
  <si>
    <t>C6R.  003</t>
  </si>
  <si>
    <t>C6R.  004</t>
  </si>
  <si>
    <t>C6R.  005</t>
  </si>
  <si>
    <t>C6R.  006</t>
  </si>
  <si>
    <t>Cambio de entidades financieras</t>
  </si>
  <si>
    <t>Apertura de cuentas bancarias en  otras entidades financeras de las que se bienen manejando</t>
  </si>
  <si>
    <t xml:space="preserve">Falta de garantia de la inembargabilidad de los recurso en las cuentas bancarias . </t>
  </si>
  <si>
    <t>Traumatismo financero por  tener las cuentas embargadas o que se llevan los recurso.</t>
  </si>
  <si>
    <t>importante</t>
  </si>
  <si>
    <t>Vigencia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</si>
</sst>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color theme="1"/>
      <name val="Calibri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11" borderId="1" xfId="0" applyFill="1" applyBorder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9" fontId="6" fillId="0" borderId="1" xfId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5" borderId="0" xfId="0" applyFont="1" applyFill="1"/>
    <xf numFmtId="0" fontId="6" fillId="6" borderId="0" xfId="0" applyFont="1" applyFill="1"/>
    <xf numFmtId="0" fontId="6" fillId="0" borderId="15" xfId="0" applyFont="1" applyBorder="1"/>
    <xf numFmtId="0" fontId="6" fillId="0" borderId="15" xfId="0" applyFont="1" applyBorder="1" applyAlignment="1">
      <alignment wrapText="1"/>
    </xf>
    <xf numFmtId="9" fontId="6" fillId="0" borderId="15" xfId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center" vertical="center"/>
    </xf>
    <xf numFmtId="9" fontId="6" fillId="0" borderId="0" xfId="1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9" fontId="6" fillId="0" borderId="15" xfId="1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843756</xdr:colOff>
      <xdr:row>0</xdr:row>
      <xdr:rowOff>169862</xdr:rowOff>
    </xdr:from>
    <xdr:to>
      <xdr:col>0</xdr:col>
      <xdr:colOff>843756</xdr:colOff>
      <xdr:row>1</xdr:row>
      <xdr:rowOff>149231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1E7EC2C-1924-4243-A7A0-7FF90D42807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843756" y="169862"/>
          <a:ext cx="1086970" cy="274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864394</xdr:colOff>
      <xdr:row>0</xdr:row>
      <xdr:rowOff>82550</xdr:rowOff>
    </xdr:from>
    <xdr:to>
      <xdr:col>16</xdr:col>
      <xdr:colOff>60325</xdr:colOff>
      <xdr:row>2</xdr:row>
      <xdr:rowOff>316706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BC5494-8162-40B2-8DEC-5288BD93CCD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8894" y="82550"/>
          <a:ext cx="1926431" cy="821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587375</xdr:colOff>
      <xdr:row>0</xdr:row>
      <xdr:rowOff>47625</xdr:rowOff>
    </xdr:from>
    <xdr:to>
      <xdr:col>1</xdr:col>
      <xdr:colOff>1441450</xdr:colOff>
      <xdr:row>2</xdr:row>
      <xdr:rowOff>281781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E31D66-3AF6-4988-B0BA-766E816B4FE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" y="47625"/>
          <a:ext cx="1933575" cy="821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843756</xdr:colOff>
      <xdr:row>0</xdr:row>
      <xdr:rowOff>169862</xdr:rowOff>
    </xdr:from>
    <xdr:to>
      <xdr:col>0</xdr:col>
      <xdr:colOff>843756</xdr:colOff>
      <xdr:row>1</xdr:row>
      <xdr:rowOff>149231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7EF644BE-9E4D-4428-9B54-21820350B24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843756" y="169862"/>
          <a:ext cx="0" cy="3032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864394</xdr:colOff>
      <xdr:row>0</xdr:row>
      <xdr:rowOff>82550</xdr:rowOff>
    </xdr:from>
    <xdr:to>
      <xdr:col>16</xdr:col>
      <xdr:colOff>60325</xdr:colOff>
      <xdr:row>2</xdr:row>
      <xdr:rowOff>316706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63E5C39-588B-4DCC-9821-8F592D3BFA4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844" y="82550"/>
          <a:ext cx="1920081" cy="8342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587375</xdr:colOff>
      <xdr:row>0</xdr:row>
      <xdr:rowOff>47625</xdr:rowOff>
    </xdr:from>
    <xdr:to>
      <xdr:col>1</xdr:col>
      <xdr:colOff>1441450</xdr:colOff>
      <xdr:row>2</xdr:row>
      <xdr:rowOff>281781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D2E9BA1-DBB3-4F98-A74D-9E99EE95792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" y="47625"/>
          <a:ext cx="1930400" cy="8342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2\Users\alexandranegrete\Desktop\PLANEACIO&#769;N%20HOSPITAL%20SAN%20JERO&#769;NIMO\MAPAS%20DE%20RIESGOS%202020\ADMINISTRATIVOS\Plantilla%20matriz%20de%20riesgo%20HSJ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2\PLANEACI&#211;N\MAPA%20DE%20RIESGOS%202020\ADMINISTRATIVOS\Mapa%20de%20riesgo%20tesoreria%20%20HSJM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C X PAGAR"/>
      <sheetName val="SIAU"/>
      <sheetName val="FACTURACIÓN"/>
      <sheetName val="CONTABILIDAD"/>
      <sheetName val="CI DISCIPLINARIO"/>
      <sheetName val="ESTADÍSTICA"/>
      <sheetName val="CALIDAD"/>
      <sheetName val="TALENTO H"/>
      <sheetName val="TESORERÍA"/>
      <sheetName val="SUMINISTROS"/>
      <sheetName val="PRESUPUESTOS"/>
      <sheetName val="SUBD ADMINISTRATIVA"/>
      <sheetName val="ACTIVOS FIJOS"/>
      <sheetName val="CARTERA"/>
      <sheetName val="JURIDICA"/>
      <sheetName val="AMBIENTAL"/>
    </sheetNames>
    <sheetDataSet>
      <sheetData sheetId="0" refreshError="1">
        <row r="4">
          <cell r="A4" t="str">
            <v xml:space="preserve">Calificación </v>
          </cell>
          <cell r="B4" t="str">
            <v>Valoración</v>
          </cell>
        </row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2">
          <cell r="A12" t="str">
            <v>Calificación</v>
          </cell>
          <cell r="B12" t="str">
            <v>Valoración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Matriz"/>
    </sheetNames>
    <sheetDataSet>
      <sheetData sheetId="0" refreshError="1">
        <row r="35">
          <cell r="B35">
            <v>15</v>
          </cell>
          <cell r="C35" t="str">
            <v>Moderado</v>
          </cell>
        </row>
        <row r="36">
          <cell r="B36">
            <v>20</v>
          </cell>
          <cell r="C36" t="str">
            <v>Moderado</v>
          </cell>
        </row>
        <row r="37">
          <cell r="B37">
            <v>20.100000000000001</v>
          </cell>
          <cell r="C37" t="str">
            <v>Importante</v>
          </cell>
        </row>
        <row r="38">
          <cell r="B38">
            <v>30</v>
          </cell>
          <cell r="C38" t="str">
            <v>Importante</v>
          </cell>
        </row>
        <row r="39">
          <cell r="B39">
            <v>40</v>
          </cell>
          <cell r="C39" t="str">
            <v>Importante</v>
          </cell>
        </row>
        <row r="40">
          <cell r="B40">
            <v>40.1</v>
          </cell>
          <cell r="C40" t="str">
            <v>Inaceptable</v>
          </cell>
        </row>
        <row r="41">
          <cell r="B41">
            <v>60</v>
          </cell>
          <cell r="C41" t="str">
            <v>Inaceptable</v>
          </cell>
        </row>
      </sheetData>
      <sheetData sheetId="1" refreshError="1">
        <row r="8">
          <cell r="I8" t="str">
            <v>Moderado</v>
          </cell>
        </row>
        <row r="9">
          <cell r="I9" t="str">
            <v>Moderado</v>
          </cell>
        </row>
        <row r="10">
          <cell r="I10" t="str">
            <v>Moderado</v>
          </cell>
        </row>
        <row r="11">
          <cell r="I11" t="str">
            <v>Moderado</v>
          </cell>
        </row>
        <row r="12">
          <cell r="I12" t="str">
            <v>Catastrófico</v>
          </cell>
        </row>
        <row r="13">
          <cell r="I13" t="str">
            <v>Catastrófico</v>
          </cell>
        </row>
        <row r="14">
          <cell r="I14" t="str">
            <v>Moderado</v>
          </cell>
        </row>
        <row r="15">
          <cell r="I15" t="str">
            <v>Catastrófico</v>
          </cell>
        </row>
        <row r="16">
          <cell r="I16" t="str">
            <v>Catastrófico</v>
          </cell>
        </row>
        <row r="17">
          <cell r="I17" t="str">
            <v>Catastrófico</v>
          </cell>
        </row>
        <row r="18">
          <cell r="I18" t="str">
            <v>Moderado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opLeftCell="A13" workbookViewId="0">
      <selection activeCell="A28" sqref="A28:B29"/>
    </sheetView>
  </sheetViews>
  <sheetFormatPr baseColWidth="10" defaultRowHeight="15" x14ac:dyDescent="0.25"/>
  <cols>
    <col min="1" max="1" width="18.140625" customWidth="1"/>
    <col min="2" max="2" width="20.140625" style="1" customWidth="1"/>
    <col min="6" max="6" width="15" style="23" customWidth="1"/>
    <col min="7" max="7" width="14.28515625" style="1" customWidth="1"/>
    <col min="8" max="8" width="11.42578125" style="1"/>
    <col min="9" max="9" width="19.140625" customWidth="1"/>
    <col min="10" max="10" width="18.42578125" customWidth="1"/>
  </cols>
  <sheetData>
    <row r="2" spans="1:10" ht="32.25" customHeight="1" x14ac:dyDescent="0.25">
      <c r="A2" s="63" t="s">
        <v>21</v>
      </c>
      <c r="B2" s="64"/>
    </row>
    <row r="3" spans="1:10" x14ac:dyDescent="0.25">
      <c r="A3" s="66" t="s">
        <v>22</v>
      </c>
      <c r="B3" s="66"/>
      <c r="G3" s="8"/>
    </row>
    <row r="4" spans="1:10" x14ac:dyDescent="0.25">
      <c r="A4" s="6" t="s">
        <v>23</v>
      </c>
      <c r="B4" s="20" t="s">
        <v>24</v>
      </c>
    </row>
    <row r="5" spans="1:10" x14ac:dyDescent="0.25">
      <c r="A5" s="2" t="s">
        <v>25</v>
      </c>
      <c r="B5" s="20">
        <v>1</v>
      </c>
    </row>
    <row r="6" spans="1:10" ht="15.75" thickBot="1" x14ac:dyDescent="0.3">
      <c r="A6" s="4" t="s">
        <v>26</v>
      </c>
      <c r="B6" s="20">
        <v>2</v>
      </c>
      <c r="F6" s="77" t="s">
        <v>58</v>
      </c>
      <c r="G6" s="77"/>
      <c r="H6" s="77"/>
      <c r="I6" s="77"/>
      <c r="J6" s="77"/>
    </row>
    <row r="7" spans="1:10" x14ac:dyDescent="0.25">
      <c r="A7" s="5" t="s">
        <v>27</v>
      </c>
      <c r="B7" s="20">
        <v>3</v>
      </c>
      <c r="F7" s="69" t="s">
        <v>33</v>
      </c>
      <c r="G7" s="71" t="s">
        <v>36</v>
      </c>
      <c r="H7" s="73" t="s">
        <v>46</v>
      </c>
      <c r="I7" s="74"/>
      <c r="J7" s="75"/>
    </row>
    <row r="8" spans="1:10" ht="15.75" thickBot="1" x14ac:dyDescent="0.3">
      <c r="F8" s="70"/>
      <c r="G8" s="72"/>
      <c r="H8" s="16" t="s">
        <v>37</v>
      </c>
      <c r="I8" s="17"/>
      <c r="J8" s="12" t="s">
        <v>8</v>
      </c>
    </row>
    <row r="9" spans="1:10" x14ac:dyDescent="0.25">
      <c r="F9" s="78">
        <v>1</v>
      </c>
      <c r="G9" s="13">
        <v>5</v>
      </c>
      <c r="H9" s="10">
        <f>+F9*G9</f>
        <v>5</v>
      </c>
      <c r="I9" s="18" t="s">
        <v>47</v>
      </c>
      <c r="J9" s="9" t="s">
        <v>42</v>
      </c>
    </row>
    <row r="10" spans="1:10" ht="18.75" customHeight="1" x14ac:dyDescent="0.25">
      <c r="A10" s="63" t="s">
        <v>34</v>
      </c>
      <c r="B10" s="64"/>
      <c r="F10" s="79"/>
      <c r="G10" s="13">
        <v>10</v>
      </c>
      <c r="H10" s="10">
        <f>+F9*G10</f>
        <v>10</v>
      </c>
      <c r="I10" s="68" t="s">
        <v>48</v>
      </c>
      <c r="J10" s="76" t="s">
        <v>43</v>
      </c>
    </row>
    <row r="11" spans="1:10" ht="15.75" thickBot="1" x14ac:dyDescent="0.3">
      <c r="A11" s="66" t="s">
        <v>35</v>
      </c>
      <c r="B11" s="66"/>
      <c r="F11" s="80"/>
      <c r="G11" s="14">
        <v>20</v>
      </c>
      <c r="H11" s="11">
        <f>+F9*G11</f>
        <v>20</v>
      </c>
      <c r="I11" s="68"/>
      <c r="J11" s="76"/>
    </row>
    <row r="12" spans="1:10" x14ac:dyDescent="0.25">
      <c r="A12" s="7" t="s">
        <v>32</v>
      </c>
      <c r="B12" s="20" t="s">
        <v>24</v>
      </c>
      <c r="F12" s="78">
        <v>2</v>
      </c>
      <c r="G12" s="15">
        <v>5</v>
      </c>
      <c r="H12" s="9">
        <f>+F12*G9</f>
        <v>10</v>
      </c>
      <c r="I12" s="67" t="s">
        <v>65</v>
      </c>
      <c r="J12" s="76" t="s">
        <v>29</v>
      </c>
    </row>
    <row r="13" spans="1:10" x14ac:dyDescent="0.25">
      <c r="A13" s="2" t="s">
        <v>28</v>
      </c>
      <c r="B13" s="20">
        <v>5</v>
      </c>
      <c r="F13" s="79"/>
      <c r="G13" s="13">
        <v>10</v>
      </c>
      <c r="H13" s="10">
        <f>+F12*G10</f>
        <v>20</v>
      </c>
      <c r="I13" s="67"/>
      <c r="J13" s="76"/>
    </row>
    <row r="14" spans="1:10" ht="15.75" thickBot="1" x14ac:dyDescent="0.3">
      <c r="A14" s="4" t="s">
        <v>29</v>
      </c>
      <c r="B14" s="20">
        <v>10</v>
      </c>
      <c r="F14" s="80"/>
      <c r="G14" s="14">
        <v>20</v>
      </c>
      <c r="H14" s="11">
        <f>+F12*G11</f>
        <v>40</v>
      </c>
      <c r="I14" s="67"/>
      <c r="J14" s="76"/>
    </row>
    <row r="15" spans="1:10" x14ac:dyDescent="0.25">
      <c r="A15" s="5" t="s">
        <v>39</v>
      </c>
      <c r="B15" s="20">
        <v>20</v>
      </c>
      <c r="F15" s="78">
        <v>3</v>
      </c>
      <c r="G15" s="15">
        <v>5</v>
      </c>
      <c r="H15" s="9">
        <f>+F15*G9</f>
        <v>15</v>
      </c>
      <c r="I15" s="68" t="s">
        <v>59</v>
      </c>
      <c r="J15" s="76" t="s">
        <v>44</v>
      </c>
    </row>
    <row r="16" spans="1:10" x14ac:dyDescent="0.25">
      <c r="F16" s="79"/>
      <c r="G16" s="13">
        <v>10</v>
      </c>
      <c r="H16" s="10">
        <f>+F15*G16</f>
        <v>30</v>
      </c>
      <c r="I16" s="68"/>
      <c r="J16" s="76"/>
    </row>
    <row r="17" spans="1:10" ht="15.75" thickBot="1" x14ac:dyDescent="0.3">
      <c r="F17" s="80"/>
      <c r="G17" s="14">
        <v>20</v>
      </c>
      <c r="H17" s="11">
        <f>+F15*G17</f>
        <v>60</v>
      </c>
      <c r="I17" s="19" t="s">
        <v>49</v>
      </c>
      <c r="J17" s="11" t="s">
        <v>45</v>
      </c>
    </row>
    <row r="18" spans="1:10" x14ac:dyDescent="0.25">
      <c r="A18" s="65" t="s">
        <v>40</v>
      </c>
      <c r="B18" s="65"/>
    </row>
    <row r="19" spans="1:10" x14ac:dyDescent="0.25">
      <c r="A19" s="66" t="s">
        <v>41</v>
      </c>
      <c r="B19" s="66"/>
    </row>
    <row r="20" spans="1:10" x14ac:dyDescent="0.25">
      <c r="A20" s="7" t="s">
        <v>32</v>
      </c>
      <c r="B20" s="20" t="s">
        <v>24</v>
      </c>
    </row>
    <row r="21" spans="1:10" x14ac:dyDescent="0.25">
      <c r="A21" s="2" t="s">
        <v>42</v>
      </c>
      <c r="B21" s="20"/>
    </row>
    <row r="22" spans="1:10" x14ac:dyDescent="0.25">
      <c r="A22" s="3" t="s">
        <v>43</v>
      </c>
      <c r="B22" s="20"/>
    </row>
    <row r="23" spans="1:10" x14ac:dyDescent="0.25">
      <c r="A23" s="4" t="s">
        <v>29</v>
      </c>
      <c r="B23" s="20"/>
    </row>
    <row r="24" spans="1:10" x14ac:dyDescent="0.25">
      <c r="A24" s="24" t="s">
        <v>44</v>
      </c>
      <c r="B24" s="20"/>
    </row>
    <row r="25" spans="1:10" x14ac:dyDescent="0.25">
      <c r="A25" s="5" t="s">
        <v>45</v>
      </c>
      <c r="B25" s="20"/>
    </row>
    <row r="27" spans="1:10" x14ac:dyDescent="0.25">
      <c r="A27" s="1"/>
    </row>
    <row r="28" spans="1:10" x14ac:dyDescent="0.25">
      <c r="A28" s="25"/>
      <c r="B28" s="25"/>
    </row>
    <row r="29" spans="1:10" x14ac:dyDescent="0.25">
      <c r="A29" s="1"/>
      <c r="B29" s="26"/>
    </row>
    <row r="30" spans="1:10" x14ac:dyDescent="0.25">
      <c r="A30" s="1"/>
      <c r="B30" s="26"/>
    </row>
    <row r="31" spans="1:10" x14ac:dyDescent="0.25">
      <c r="A31" s="1"/>
      <c r="B31" s="26"/>
    </row>
    <row r="32" spans="1:10" x14ac:dyDescent="0.25">
      <c r="A32" s="1"/>
      <c r="B32" s="26"/>
    </row>
    <row r="33" spans="1:2" x14ac:dyDescent="0.25">
      <c r="A33" s="1"/>
      <c r="B33" s="26"/>
    </row>
    <row r="34" spans="1:2" x14ac:dyDescent="0.25">
      <c r="A34" s="1"/>
      <c r="B34" s="26"/>
    </row>
    <row r="35" spans="1:2" x14ac:dyDescent="0.25">
      <c r="A35" s="1"/>
      <c r="B35" s="26"/>
    </row>
    <row r="36" spans="1:2" x14ac:dyDescent="0.25">
      <c r="A36" s="1"/>
      <c r="B36" s="26"/>
    </row>
    <row r="37" spans="1:2" x14ac:dyDescent="0.25">
      <c r="A37" s="1"/>
      <c r="B37" s="26"/>
    </row>
    <row r="38" spans="1:2" x14ac:dyDescent="0.25">
      <c r="A38" s="1"/>
      <c r="B38" s="26"/>
    </row>
    <row r="39" spans="1:2" x14ac:dyDescent="0.25">
      <c r="A39" s="1"/>
      <c r="B39" s="23"/>
    </row>
  </sheetData>
  <mergeCells count="19">
    <mergeCell ref="A10:B10"/>
    <mergeCell ref="J12:J14"/>
    <mergeCell ref="J15:J16"/>
    <mergeCell ref="A2:B2"/>
    <mergeCell ref="A18:B18"/>
    <mergeCell ref="A19:B19"/>
    <mergeCell ref="A3:B3"/>
    <mergeCell ref="I12:I14"/>
    <mergeCell ref="I15:I16"/>
    <mergeCell ref="F7:F8"/>
    <mergeCell ref="G7:G8"/>
    <mergeCell ref="H7:J7"/>
    <mergeCell ref="I10:I11"/>
    <mergeCell ref="J10:J11"/>
    <mergeCell ref="F6:J6"/>
    <mergeCell ref="F9:F11"/>
    <mergeCell ref="F12:F14"/>
    <mergeCell ref="F15:F17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DBAA8-4CA3-4362-869B-2D28B70A36F3}">
  <dimension ref="A1:Y55"/>
  <sheetViews>
    <sheetView tabSelected="1" topLeftCell="F1" zoomScale="60" zoomScaleNormal="60" workbookViewId="0">
      <selection activeCell="S8" sqref="S8"/>
    </sheetView>
  </sheetViews>
  <sheetFormatPr baseColWidth="10" defaultColWidth="0" defaultRowHeight="15" customHeight="1" zeroHeight="1" x14ac:dyDescent="0.25"/>
  <cols>
    <col min="1" max="1" width="16.140625" customWidth="1"/>
    <col min="2" max="2" width="33" customWidth="1"/>
    <col min="3" max="3" width="46.42578125" customWidth="1"/>
    <col min="4" max="4" width="21.42578125" style="35" customWidth="1"/>
    <col min="5" max="6" width="44.7109375" customWidth="1"/>
    <col min="7" max="7" width="12.42578125" customWidth="1"/>
    <col min="8" max="8" width="11.85546875" hidden="1"/>
    <col min="9" max="9" width="16.42578125" customWidth="1"/>
    <col min="10" max="12" width="11.42578125" hidden="1"/>
    <col min="13" max="13" width="18.7109375" customWidth="1"/>
    <col min="14" max="14" width="14.28515625" customWidth="1"/>
    <col min="15" max="15" width="12.28515625" customWidth="1"/>
    <col min="16" max="16" width="14.28515625" customWidth="1"/>
    <col min="17" max="17" width="11.5703125" style="1" customWidth="1"/>
    <col min="18" max="18" width="67" customWidth="1"/>
    <col min="19" max="19" width="28.28515625" customWidth="1"/>
    <col min="20" max="20" width="34" customWidth="1"/>
    <col min="21" max="22" width="11.42578125" style="1" hidden="1"/>
    <col min="23" max="23" width="19.42578125" customWidth="1"/>
    <col min="24" max="24" width="29.7109375" customWidth="1"/>
    <col min="25" max="25" width="3.42578125" customWidth="1"/>
    <col min="26" max="16384" width="11.42578125" hidden="1"/>
  </cols>
  <sheetData>
    <row r="1" spans="1:24" ht="25.5" customHeight="1" x14ac:dyDescent="0.25">
      <c r="A1" s="81"/>
      <c r="B1" s="81"/>
      <c r="C1" s="103" t="s">
        <v>0</v>
      </c>
      <c r="D1" s="104"/>
      <c r="E1" s="104"/>
      <c r="F1" s="104"/>
      <c r="G1" s="104"/>
      <c r="H1" s="104"/>
      <c r="I1" s="105"/>
      <c r="J1" s="33"/>
      <c r="K1" s="33"/>
      <c r="L1" s="33"/>
      <c r="M1" s="58" t="s">
        <v>69</v>
      </c>
      <c r="N1" s="82"/>
      <c r="O1" s="82"/>
      <c r="P1" s="82"/>
      <c r="Q1" s="82"/>
      <c r="R1" s="82" t="s">
        <v>0</v>
      </c>
      <c r="S1" s="82"/>
      <c r="T1" s="82"/>
      <c r="U1" s="82"/>
      <c r="V1" s="82"/>
      <c r="W1" s="82"/>
      <c r="X1" s="82"/>
    </row>
    <row r="2" spans="1:24" ht="21.75" customHeight="1" x14ac:dyDescent="0.25">
      <c r="A2" s="81"/>
      <c r="B2" s="81"/>
      <c r="C2" s="103" t="s">
        <v>1</v>
      </c>
      <c r="D2" s="104"/>
      <c r="E2" s="104"/>
      <c r="F2" s="104"/>
      <c r="G2" s="104"/>
      <c r="H2" s="104"/>
      <c r="I2" s="105"/>
      <c r="J2" s="33"/>
      <c r="K2" s="33"/>
      <c r="L2" s="33"/>
      <c r="M2" s="58" t="s">
        <v>70</v>
      </c>
      <c r="N2" s="82"/>
      <c r="O2" s="82"/>
      <c r="P2" s="82"/>
      <c r="Q2" s="82"/>
      <c r="R2" s="82" t="s">
        <v>1</v>
      </c>
      <c r="S2" s="82"/>
      <c r="T2" s="82"/>
      <c r="U2" s="82"/>
      <c r="V2" s="82"/>
      <c r="W2" s="82"/>
      <c r="X2" s="82"/>
    </row>
    <row r="3" spans="1:24" ht="27" customHeight="1" x14ac:dyDescent="0.25">
      <c r="A3" s="81"/>
      <c r="B3" s="81"/>
      <c r="C3" s="103" t="s">
        <v>135</v>
      </c>
      <c r="D3" s="104"/>
      <c r="E3" s="104"/>
      <c r="F3" s="104"/>
      <c r="G3" s="104"/>
      <c r="H3" s="104"/>
      <c r="I3" s="105"/>
      <c r="J3" s="33"/>
      <c r="K3" s="33"/>
      <c r="L3" s="33"/>
      <c r="M3" s="58" t="s">
        <v>71</v>
      </c>
      <c r="N3" s="82"/>
      <c r="O3" s="82"/>
      <c r="P3" s="82"/>
      <c r="Q3" s="82"/>
      <c r="R3" s="82" t="s">
        <v>135</v>
      </c>
      <c r="S3" s="82"/>
      <c r="T3" s="82"/>
      <c r="U3" s="82"/>
      <c r="V3" s="82"/>
      <c r="W3" s="82"/>
      <c r="X3" s="82"/>
    </row>
    <row r="4" spans="1:24" ht="22.5" x14ac:dyDescent="0.25">
      <c r="A4" s="83" t="s">
        <v>2</v>
      </c>
      <c r="B4" s="83"/>
      <c r="C4" s="84" t="s">
        <v>76</v>
      </c>
      <c r="D4" s="84"/>
      <c r="E4" s="55" t="s">
        <v>3</v>
      </c>
      <c r="F4" s="106" t="s">
        <v>77</v>
      </c>
      <c r="G4" s="107"/>
      <c r="H4" s="107"/>
      <c r="I4" s="108"/>
      <c r="J4" s="34"/>
      <c r="K4" s="34"/>
      <c r="L4" s="34"/>
      <c r="M4" s="58" t="s">
        <v>72</v>
      </c>
      <c r="N4" s="83" t="s">
        <v>4</v>
      </c>
      <c r="O4" s="83"/>
      <c r="P4" s="83"/>
      <c r="Q4" s="83"/>
      <c r="R4" s="84" t="s">
        <v>76</v>
      </c>
      <c r="S4" s="84"/>
      <c r="T4" s="83" t="s">
        <v>3</v>
      </c>
      <c r="U4" s="83"/>
      <c r="V4" s="83"/>
      <c r="W4" s="83"/>
      <c r="X4" s="51" t="s">
        <v>77</v>
      </c>
    </row>
    <row r="5" spans="1:24" ht="15.75" x14ac:dyDescent="0.25">
      <c r="A5" s="86" t="s">
        <v>67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 t="s">
        <v>73</v>
      </c>
      <c r="O5" s="83"/>
      <c r="P5" s="83"/>
      <c r="Q5" s="83"/>
      <c r="R5" s="83"/>
      <c r="S5" s="83"/>
      <c r="T5" s="83"/>
      <c r="U5" s="83"/>
      <c r="V5" s="83"/>
      <c r="W5" s="83"/>
      <c r="X5" s="83"/>
    </row>
    <row r="6" spans="1:24" s="21" customFormat="1" ht="37.5" customHeight="1" x14ac:dyDescent="0.2">
      <c r="A6" s="87" t="s">
        <v>5</v>
      </c>
      <c r="B6" s="85" t="s">
        <v>6</v>
      </c>
      <c r="C6" s="85" t="s">
        <v>7</v>
      </c>
      <c r="D6" s="85" t="s">
        <v>8</v>
      </c>
      <c r="E6" s="85" t="s">
        <v>9</v>
      </c>
      <c r="F6" s="85" t="s">
        <v>10</v>
      </c>
      <c r="G6" s="88" t="s">
        <v>50</v>
      </c>
      <c r="H6" s="88"/>
      <c r="I6" s="88"/>
      <c r="J6" s="88"/>
      <c r="K6" s="88"/>
      <c r="L6" s="88"/>
      <c r="M6" s="88"/>
      <c r="N6" s="87" t="s">
        <v>5</v>
      </c>
      <c r="O6" s="94" t="s">
        <v>11</v>
      </c>
      <c r="P6" s="94" t="s">
        <v>56</v>
      </c>
      <c r="Q6" s="96" t="s">
        <v>57</v>
      </c>
      <c r="R6" s="85" t="s">
        <v>12</v>
      </c>
      <c r="S6" s="85" t="s">
        <v>13</v>
      </c>
      <c r="T6" s="85" t="s">
        <v>14</v>
      </c>
      <c r="U6" s="88" t="s">
        <v>15</v>
      </c>
      <c r="V6" s="88"/>
      <c r="W6" s="88"/>
      <c r="X6" s="85" t="s">
        <v>16</v>
      </c>
    </row>
    <row r="7" spans="1:24" s="21" customFormat="1" ht="15" customHeight="1" x14ac:dyDescent="0.2">
      <c r="A7" s="87"/>
      <c r="B7" s="85"/>
      <c r="C7" s="85"/>
      <c r="D7" s="85"/>
      <c r="E7" s="85"/>
      <c r="F7" s="85"/>
      <c r="G7" s="27" t="s">
        <v>31</v>
      </c>
      <c r="H7" s="28" t="s">
        <v>37</v>
      </c>
      <c r="I7" s="27" t="s">
        <v>30</v>
      </c>
      <c r="J7" s="28" t="s">
        <v>37</v>
      </c>
      <c r="K7" s="29" t="s">
        <v>38</v>
      </c>
      <c r="L7" s="29" t="s">
        <v>78</v>
      </c>
      <c r="M7" s="27" t="s">
        <v>17</v>
      </c>
      <c r="N7" s="87"/>
      <c r="O7" s="95"/>
      <c r="P7" s="95"/>
      <c r="Q7" s="97"/>
      <c r="R7" s="85"/>
      <c r="S7" s="85"/>
      <c r="T7" s="85"/>
      <c r="U7" s="27" t="s">
        <v>78</v>
      </c>
      <c r="V7" s="27" t="s">
        <v>78</v>
      </c>
      <c r="W7" s="27" t="s">
        <v>17</v>
      </c>
      <c r="X7" s="85"/>
    </row>
    <row r="8" spans="1:24" ht="84.75" customHeight="1" x14ac:dyDescent="0.25">
      <c r="A8" s="92" t="s">
        <v>124</v>
      </c>
      <c r="B8" s="96" t="s">
        <v>79</v>
      </c>
      <c r="C8" s="99" t="s">
        <v>80</v>
      </c>
      <c r="D8" s="96" t="s">
        <v>64</v>
      </c>
      <c r="E8" s="57" t="s">
        <v>81</v>
      </c>
      <c r="F8" s="99" t="s">
        <v>82</v>
      </c>
      <c r="G8" s="51" t="s">
        <v>26</v>
      </c>
      <c r="H8" s="55">
        <f>+VLOOKUP(G8,'[1]Tabla de valoración'!$A$4:$B$7,2,0)</f>
        <v>2</v>
      </c>
      <c r="I8" s="51" t="s">
        <v>29</v>
      </c>
      <c r="J8" s="55">
        <f>+VLOOKUP([2]Matriz!I8,'[1]Tabla de valoración'!$A$12:$B$15,2,0)</f>
        <v>10</v>
      </c>
      <c r="K8" s="55">
        <f t="shared" ref="K8:K19" si="0">+H8*J8</f>
        <v>20</v>
      </c>
      <c r="L8" s="109">
        <f>+AVERAGE(K8:K11)</f>
        <v>17.5</v>
      </c>
      <c r="M8" s="89" t="s">
        <v>29</v>
      </c>
      <c r="N8" s="92" t="s">
        <v>124</v>
      </c>
      <c r="O8" s="52" t="s">
        <v>18</v>
      </c>
      <c r="P8" s="52" t="s">
        <v>19</v>
      </c>
      <c r="Q8" s="61">
        <v>0.5</v>
      </c>
      <c r="R8" s="57" t="s">
        <v>83</v>
      </c>
      <c r="S8" s="51" t="s">
        <v>68</v>
      </c>
      <c r="T8" s="54" t="s">
        <v>84</v>
      </c>
      <c r="U8" s="51">
        <f>+L8-(L8*Q8)</f>
        <v>8.75</v>
      </c>
      <c r="V8" s="89">
        <f>+AVERAGE(U8:U12)</f>
        <v>7.25</v>
      </c>
      <c r="W8" s="89" t="s">
        <v>43</v>
      </c>
      <c r="X8" s="89" t="s">
        <v>55</v>
      </c>
    </row>
    <row r="9" spans="1:24" ht="45.75" customHeight="1" x14ac:dyDescent="0.25">
      <c r="A9" s="93"/>
      <c r="B9" s="98"/>
      <c r="C9" s="100"/>
      <c r="D9" s="98"/>
      <c r="E9" s="57" t="s">
        <v>85</v>
      </c>
      <c r="F9" s="100"/>
      <c r="G9" s="51" t="s">
        <v>27</v>
      </c>
      <c r="H9" s="55">
        <f>+VLOOKUP(G9,'[1]Tabla de valoración'!$A$4:$B$7,2,0)</f>
        <v>3</v>
      </c>
      <c r="I9" s="51" t="s">
        <v>29</v>
      </c>
      <c r="J9" s="55">
        <f>+VLOOKUP([2]Matriz!I9,'[1]Tabla de valoración'!$A$12:$B$15,2,0)</f>
        <v>10</v>
      </c>
      <c r="K9" s="55">
        <f t="shared" si="0"/>
        <v>30</v>
      </c>
      <c r="L9" s="110"/>
      <c r="M9" s="90"/>
      <c r="N9" s="93"/>
      <c r="O9" s="52" t="s">
        <v>18</v>
      </c>
      <c r="P9" s="52" t="s">
        <v>19</v>
      </c>
      <c r="Q9" s="61">
        <v>0.5</v>
      </c>
      <c r="R9" s="57" t="s">
        <v>86</v>
      </c>
      <c r="S9" s="51" t="s">
        <v>87</v>
      </c>
      <c r="T9" s="54" t="s">
        <v>84</v>
      </c>
      <c r="U9" s="51">
        <f>+L8-(L8*Q9)</f>
        <v>8.75</v>
      </c>
      <c r="V9" s="90"/>
      <c r="W9" s="90"/>
      <c r="X9" s="90"/>
    </row>
    <row r="10" spans="1:24" ht="53.25" customHeight="1" x14ac:dyDescent="0.25">
      <c r="A10" s="93"/>
      <c r="B10" s="98"/>
      <c r="C10" s="100"/>
      <c r="D10" s="98"/>
      <c r="E10" s="57" t="s">
        <v>88</v>
      </c>
      <c r="F10" s="100"/>
      <c r="G10" s="51" t="s">
        <v>25</v>
      </c>
      <c r="H10" s="55">
        <f>+VLOOKUP(G10,'[1]Tabla de valoración'!$A$4:$B$7,2,0)</f>
        <v>1</v>
      </c>
      <c r="I10" s="51" t="s">
        <v>29</v>
      </c>
      <c r="J10" s="55">
        <f>+VLOOKUP([2]Matriz!I10,'[1]Tabla de valoración'!$A$12:$B$15,2,0)</f>
        <v>10</v>
      </c>
      <c r="K10" s="55">
        <f t="shared" si="0"/>
        <v>10</v>
      </c>
      <c r="L10" s="110"/>
      <c r="M10" s="90"/>
      <c r="N10" s="93"/>
      <c r="O10" s="51" t="s">
        <v>18</v>
      </c>
      <c r="P10" s="51" t="s">
        <v>18</v>
      </c>
      <c r="Q10" s="62">
        <v>0.75</v>
      </c>
      <c r="R10" s="57" t="s">
        <v>89</v>
      </c>
      <c r="S10" s="51" t="s">
        <v>68</v>
      </c>
      <c r="T10" s="54" t="s">
        <v>90</v>
      </c>
      <c r="U10" s="51">
        <f>+L8-(L8*Q10)</f>
        <v>4.375</v>
      </c>
      <c r="V10" s="90"/>
      <c r="W10" s="90"/>
      <c r="X10" s="90"/>
    </row>
    <row r="11" spans="1:24" ht="98.25" customHeight="1" x14ac:dyDescent="0.25">
      <c r="A11" s="93"/>
      <c r="B11" s="98"/>
      <c r="C11" s="101"/>
      <c r="D11" s="98"/>
      <c r="E11" s="57" t="s">
        <v>91</v>
      </c>
      <c r="F11" s="100"/>
      <c r="G11" s="51" t="s">
        <v>25</v>
      </c>
      <c r="H11" s="55">
        <f>+VLOOKUP(G11,'[1]Tabla de valoración'!$A$4:$B$7,2,0)</f>
        <v>1</v>
      </c>
      <c r="I11" s="51" t="s">
        <v>29</v>
      </c>
      <c r="J11" s="55">
        <f>+VLOOKUP([2]Matriz!I11,'[1]Tabla de valoración'!$A$12:$B$15,2,0)</f>
        <v>10</v>
      </c>
      <c r="K11" s="55">
        <f t="shared" si="0"/>
        <v>10</v>
      </c>
      <c r="L11" s="111"/>
      <c r="M11" s="91"/>
      <c r="N11" s="93"/>
      <c r="O11" s="51" t="s">
        <v>18</v>
      </c>
      <c r="P11" s="51" t="s">
        <v>18</v>
      </c>
      <c r="Q11" s="62">
        <v>0.75</v>
      </c>
      <c r="R11" s="57" t="s">
        <v>92</v>
      </c>
      <c r="S11" s="51" t="s">
        <v>74</v>
      </c>
      <c r="T11" s="54" t="s">
        <v>84</v>
      </c>
      <c r="U11" s="51">
        <f>+L8-(L8*Q11)</f>
        <v>4.375</v>
      </c>
      <c r="V11" s="91"/>
      <c r="W11" s="91"/>
      <c r="X11" s="91"/>
    </row>
    <row r="12" spans="1:24" ht="51" customHeight="1" x14ac:dyDescent="0.25">
      <c r="A12" s="53" t="s">
        <v>125</v>
      </c>
      <c r="B12" s="57" t="s">
        <v>93</v>
      </c>
      <c r="C12" s="57" t="s">
        <v>94</v>
      </c>
      <c r="D12" s="54" t="s">
        <v>64</v>
      </c>
      <c r="E12" s="57" t="s">
        <v>95</v>
      </c>
      <c r="F12" s="57" t="s">
        <v>96</v>
      </c>
      <c r="G12" s="51" t="s">
        <v>26</v>
      </c>
      <c r="H12" s="55">
        <f>+VLOOKUP(G12,'[1]Tabla de valoración'!$A$4:$B$7,2,0)</f>
        <v>2</v>
      </c>
      <c r="I12" s="51" t="s">
        <v>39</v>
      </c>
      <c r="J12" s="55">
        <f>+VLOOKUP([2]Matriz!I12,'[1]Tabla de valoración'!$A$12:$B$15,2,0)</f>
        <v>20</v>
      </c>
      <c r="K12" s="55">
        <f t="shared" si="0"/>
        <v>40</v>
      </c>
      <c r="L12" s="55">
        <f>+K12</f>
        <v>40</v>
      </c>
      <c r="M12" s="51" t="s">
        <v>44</v>
      </c>
      <c r="N12" s="53" t="str">
        <f>+A12</f>
        <v>C6R.  002</v>
      </c>
      <c r="O12" s="51" t="s">
        <v>18</v>
      </c>
      <c r="P12" s="51" t="s">
        <v>18</v>
      </c>
      <c r="Q12" s="62">
        <v>0.75</v>
      </c>
      <c r="R12" s="57" t="s">
        <v>97</v>
      </c>
      <c r="S12" s="51" t="s">
        <v>68</v>
      </c>
      <c r="T12" s="54" t="s">
        <v>98</v>
      </c>
      <c r="U12" s="51">
        <f>+L12-(L12*Q12)</f>
        <v>10</v>
      </c>
      <c r="V12" s="51">
        <f>+U12</f>
        <v>10</v>
      </c>
      <c r="W12" s="51" t="s">
        <v>43</v>
      </c>
      <c r="X12" s="54" t="s">
        <v>51</v>
      </c>
    </row>
    <row r="13" spans="1:24" ht="95.25" customHeight="1" x14ac:dyDescent="0.25">
      <c r="A13" s="92" t="s">
        <v>126</v>
      </c>
      <c r="B13" s="96" t="s">
        <v>99</v>
      </c>
      <c r="C13" s="99" t="s">
        <v>100</v>
      </c>
      <c r="D13" s="96" t="s">
        <v>62</v>
      </c>
      <c r="E13" s="57" t="s">
        <v>101</v>
      </c>
      <c r="F13" s="96" t="s">
        <v>102</v>
      </c>
      <c r="G13" s="51" t="s">
        <v>25</v>
      </c>
      <c r="H13" s="55">
        <f>+VLOOKUP(G13,'[1]Tabla de valoración'!$A$4:$B$7,2,0)</f>
        <v>1</v>
      </c>
      <c r="I13" s="51" t="s">
        <v>39</v>
      </c>
      <c r="J13" s="55">
        <f>+VLOOKUP([2]Matriz!I13,'[1]Tabla de valoración'!$A$12:$B$15,2,0)</f>
        <v>20</v>
      </c>
      <c r="K13" s="55">
        <f t="shared" si="0"/>
        <v>20</v>
      </c>
      <c r="L13" s="109">
        <f>+AVERAGE(K13:K16)</f>
        <v>17.5</v>
      </c>
      <c r="M13" s="89" t="s">
        <v>29</v>
      </c>
      <c r="N13" s="92" t="str">
        <f>+A13</f>
        <v>C6R.  003</v>
      </c>
      <c r="O13" s="51" t="s">
        <v>18</v>
      </c>
      <c r="P13" s="51" t="s">
        <v>18</v>
      </c>
      <c r="Q13" s="62">
        <v>0.75</v>
      </c>
      <c r="R13" s="57" t="s">
        <v>103</v>
      </c>
      <c r="S13" s="51" t="s">
        <v>68</v>
      </c>
      <c r="T13" s="54" t="s">
        <v>104</v>
      </c>
      <c r="U13" s="51">
        <f>+L13-(L13*Q13)</f>
        <v>4.375</v>
      </c>
      <c r="V13" s="89">
        <f>+AVERAGE(U13:U16)</f>
        <v>4.375</v>
      </c>
      <c r="W13" s="89" t="s">
        <v>42</v>
      </c>
      <c r="X13" s="96" t="s">
        <v>51</v>
      </c>
    </row>
    <row r="14" spans="1:24" ht="39" customHeight="1" x14ac:dyDescent="0.25">
      <c r="A14" s="93"/>
      <c r="B14" s="98"/>
      <c r="C14" s="100"/>
      <c r="D14" s="98"/>
      <c r="E14" s="57" t="s">
        <v>105</v>
      </c>
      <c r="F14" s="98"/>
      <c r="G14" s="51" t="s">
        <v>25</v>
      </c>
      <c r="H14" s="55">
        <f>+VLOOKUP(G14,'[1]Tabla de valoración'!$A$4:$B$7,2,0)</f>
        <v>1</v>
      </c>
      <c r="I14" s="51" t="s">
        <v>29</v>
      </c>
      <c r="J14" s="55">
        <f>+VLOOKUP([2]Matriz!I14,'[1]Tabla de valoración'!$A$12:$B$15,2,0)</f>
        <v>10</v>
      </c>
      <c r="K14" s="55">
        <f t="shared" si="0"/>
        <v>10</v>
      </c>
      <c r="L14" s="110"/>
      <c r="M14" s="90"/>
      <c r="N14" s="93"/>
      <c r="O14" s="51" t="s">
        <v>18</v>
      </c>
      <c r="P14" s="51" t="s">
        <v>18</v>
      </c>
      <c r="Q14" s="62">
        <v>0.75</v>
      </c>
      <c r="R14" s="57" t="s">
        <v>106</v>
      </c>
      <c r="S14" s="51" t="s">
        <v>68</v>
      </c>
      <c r="T14" s="54" t="s">
        <v>107</v>
      </c>
      <c r="U14" s="51">
        <f>+L13-(L13*Q14)</f>
        <v>4.375</v>
      </c>
      <c r="V14" s="90"/>
      <c r="W14" s="90"/>
      <c r="X14" s="98"/>
    </row>
    <row r="15" spans="1:24" ht="39" customHeight="1" x14ac:dyDescent="0.25">
      <c r="A15" s="93"/>
      <c r="B15" s="98"/>
      <c r="C15" s="100"/>
      <c r="D15" s="98"/>
      <c r="E15" s="57" t="s">
        <v>108</v>
      </c>
      <c r="F15" s="98"/>
      <c r="G15" s="51" t="s">
        <v>25</v>
      </c>
      <c r="H15" s="55">
        <f>+VLOOKUP(G15,'[1]Tabla de valoración'!$A$4:$B$7,2,0)</f>
        <v>1</v>
      </c>
      <c r="I15" s="51" t="s">
        <v>39</v>
      </c>
      <c r="J15" s="55">
        <f>+VLOOKUP([2]Matriz!I15,'[1]Tabla de valoración'!$A$12:$B$15,2,0)</f>
        <v>20</v>
      </c>
      <c r="K15" s="55">
        <f t="shared" si="0"/>
        <v>20</v>
      </c>
      <c r="L15" s="110"/>
      <c r="M15" s="90"/>
      <c r="N15" s="93"/>
      <c r="O15" s="51" t="s">
        <v>18</v>
      </c>
      <c r="P15" s="51" t="s">
        <v>18</v>
      </c>
      <c r="Q15" s="62">
        <v>0.75</v>
      </c>
      <c r="R15" s="57" t="s">
        <v>109</v>
      </c>
      <c r="S15" s="51" t="s">
        <v>75</v>
      </c>
      <c r="T15" s="54" t="s">
        <v>107</v>
      </c>
      <c r="U15" s="51">
        <f>+L13-(L13*Q15)</f>
        <v>4.375</v>
      </c>
      <c r="V15" s="90"/>
      <c r="W15" s="90"/>
      <c r="X15" s="98"/>
    </row>
    <row r="16" spans="1:24" ht="51.75" customHeight="1" x14ac:dyDescent="0.25">
      <c r="A16" s="102"/>
      <c r="B16" s="97"/>
      <c r="C16" s="101"/>
      <c r="D16" s="97"/>
      <c r="E16" s="57" t="s">
        <v>110</v>
      </c>
      <c r="F16" s="97"/>
      <c r="G16" s="51" t="s">
        <v>25</v>
      </c>
      <c r="H16" s="55">
        <f>+VLOOKUP(G16,'[1]Tabla de valoración'!$A$4:$B$7,2,0)</f>
        <v>1</v>
      </c>
      <c r="I16" s="51" t="s">
        <v>39</v>
      </c>
      <c r="J16" s="55">
        <f>+VLOOKUP([2]Matriz!I16,'[1]Tabla de valoración'!$A$12:$B$15,2,0)</f>
        <v>20</v>
      </c>
      <c r="K16" s="55">
        <f t="shared" si="0"/>
        <v>20</v>
      </c>
      <c r="L16" s="111"/>
      <c r="M16" s="91"/>
      <c r="N16" s="102"/>
      <c r="O16" s="51" t="s">
        <v>18</v>
      </c>
      <c r="P16" s="51" t="s">
        <v>18</v>
      </c>
      <c r="Q16" s="62">
        <v>0.75</v>
      </c>
      <c r="R16" s="57" t="s">
        <v>106</v>
      </c>
      <c r="S16" s="51" t="s">
        <v>68</v>
      </c>
      <c r="T16" s="54" t="s">
        <v>107</v>
      </c>
      <c r="U16" s="51">
        <f>+L13-(L13*Q16)</f>
        <v>4.375</v>
      </c>
      <c r="V16" s="91"/>
      <c r="W16" s="91"/>
      <c r="X16" s="97"/>
    </row>
    <row r="17" spans="1:24" ht="75" customHeight="1" x14ac:dyDescent="0.25">
      <c r="A17" s="53" t="s">
        <v>127</v>
      </c>
      <c r="B17" s="57" t="s">
        <v>111</v>
      </c>
      <c r="C17" s="57" t="s">
        <v>112</v>
      </c>
      <c r="D17" s="54" t="s">
        <v>64</v>
      </c>
      <c r="E17" s="57" t="s">
        <v>113</v>
      </c>
      <c r="F17" s="57" t="s">
        <v>114</v>
      </c>
      <c r="G17" s="51" t="s">
        <v>26</v>
      </c>
      <c r="H17" s="55">
        <f>+VLOOKUP(G17,'[1]Tabla de valoración'!$A$4:$B$7,2,0)</f>
        <v>2</v>
      </c>
      <c r="I17" s="51" t="s">
        <v>39</v>
      </c>
      <c r="J17" s="55">
        <f>+VLOOKUP([2]Matriz!I17,'[1]Tabla de valoración'!$A$12:$B$15,2,0)</f>
        <v>20</v>
      </c>
      <c r="K17" s="55">
        <f t="shared" si="0"/>
        <v>40</v>
      </c>
      <c r="L17" s="55">
        <f>+K17</f>
        <v>40</v>
      </c>
      <c r="M17" s="51" t="s">
        <v>44</v>
      </c>
      <c r="N17" s="53" t="str">
        <f t="shared" ref="N17:N25" si="1">+A17</f>
        <v>C6R.  004</v>
      </c>
      <c r="O17" s="51" t="s">
        <v>18</v>
      </c>
      <c r="P17" s="51" t="s">
        <v>18</v>
      </c>
      <c r="Q17" s="62">
        <v>0.75</v>
      </c>
      <c r="R17" s="57" t="s">
        <v>115</v>
      </c>
      <c r="S17" s="51" t="s">
        <v>68</v>
      </c>
      <c r="T17" s="54" t="s">
        <v>116</v>
      </c>
      <c r="U17" s="51">
        <f>+L17-(L17*Q17)</f>
        <v>10</v>
      </c>
      <c r="V17" s="51">
        <f>+U17</f>
        <v>10</v>
      </c>
      <c r="W17" s="51" t="s">
        <v>43</v>
      </c>
      <c r="X17" s="54" t="s">
        <v>51</v>
      </c>
    </row>
    <row r="18" spans="1:24" ht="96.75" customHeight="1" x14ac:dyDescent="0.25">
      <c r="A18" s="53" t="s">
        <v>128</v>
      </c>
      <c r="B18" s="57" t="s">
        <v>130</v>
      </c>
      <c r="C18" s="57" t="s">
        <v>131</v>
      </c>
      <c r="D18" s="54" t="s">
        <v>61</v>
      </c>
      <c r="E18" s="57" t="s">
        <v>132</v>
      </c>
      <c r="F18" s="57" t="s">
        <v>133</v>
      </c>
      <c r="G18" s="51" t="s">
        <v>25</v>
      </c>
      <c r="H18" s="55">
        <f>+VLOOKUP(G18,'[1]Tabla de valoración'!$A$4:$B$7,2,0)</f>
        <v>1</v>
      </c>
      <c r="I18" s="51" t="s">
        <v>29</v>
      </c>
      <c r="J18" s="55">
        <f>+VLOOKUP([2]Matriz!I18,'[1]Tabla de valoración'!$A$12:$B$15,2,0)</f>
        <v>10</v>
      </c>
      <c r="K18" s="55">
        <f t="shared" si="0"/>
        <v>10</v>
      </c>
      <c r="L18" s="55">
        <f>+K18</f>
        <v>10</v>
      </c>
      <c r="M18" s="51" t="s">
        <v>134</v>
      </c>
      <c r="N18" s="53" t="str">
        <f t="shared" si="1"/>
        <v>C6R.  005</v>
      </c>
      <c r="O18" s="51" t="s">
        <v>18</v>
      </c>
      <c r="P18" s="51" t="s">
        <v>19</v>
      </c>
      <c r="Q18" s="62">
        <v>0.5</v>
      </c>
      <c r="R18" s="57"/>
      <c r="S18" s="51" t="s">
        <v>68</v>
      </c>
      <c r="T18" s="54" t="s">
        <v>117</v>
      </c>
      <c r="U18" s="51">
        <f>+L18-(L18*Q18)</f>
        <v>5</v>
      </c>
      <c r="V18" s="51">
        <f>+U18</f>
        <v>5</v>
      </c>
      <c r="W18" s="51" t="s">
        <v>42</v>
      </c>
      <c r="X18" s="54" t="s">
        <v>54</v>
      </c>
    </row>
    <row r="19" spans="1:24" ht="151.5" customHeight="1" x14ac:dyDescent="0.25">
      <c r="A19" s="53" t="s">
        <v>129</v>
      </c>
      <c r="B19" s="57" t="s">
        <v>118</v>
      </c>
      <c r="C19" s="57" t="s">
        <v>119</v>
      </c>
      <c r="D19" s="54" t="s">
        <v>60</v>
      </c>
      <c r="E19" s="57" t="s">
        <v>120</v>
      </c>
      <c r="F19" s="57" t="s">
        <v>121</v>
      </c>
      <c r="G19" s="51" t="s">
        <v>26</v>
      </c>
      <c r="H19" s="55">
        <f>IFERROR(VLOOKUP(G19,'[1]Tabla de valoración'!$A$4:$B$7,2,0),"")</f>
        <v>2</v>
      </c>
      <c r="I19" s="51" t="s">
        <v>29</v>
      </c>
      <c r="J19" s="55">
        <v>5</v>
      </c>
      <c r="K19" s="55">
        <f t="shared" si="0"/>
        <v>10</v>
      </c>
      <c r="L19" s="55">
        <f>+K19</f>
        <v>10</v>
      </c>
      <c r="M19" s="51" t="s">
        <v>43</v>
      </c>
      <c r="N19" s="53" t="str">
        <f>+A19</f>
        <v>C6R.  006</v>
      </c>
      <c r="O19" s="51" t="s">
        <v>18</v>
      </c>
      <c r="P19" s="51" t="s">
        <v>18</v>
      </c>
      <c r="Q19" s="62">
        <v>0.75</v>
      </c>
      <c r="R19" s="57" t="s">
        <v>122</v>
      </c>
      <c r="S19" s="51" t="s">
        <v>68</v>
      </c>
      <c r="T19" s="54" t="s">
        <v>123</v>
      </c>
      <c r="U19" s="51">
        <f>+L19-(L19*Q19)</f>
        <v>2.5</v>
      </c>
      <c r="V19" s="51">
        <f>+U19</f>
        <v>2.5</v>
      </c>
      <c r="W19" s="51" t="s">
        <v>42</v>
      </c>
      <c r="X19" s="54" t="s">
        <v>54</v>
      </c>
    </row>
    <row r="20" spans="1:24" ht="15.75" hidden="1" x14ac:dyDescent="0.25">
      <c r="A20" s="53"/>
      <c r="B20" s="31"/>
      <c r="C20" s="31"/>
      <c r="D20" s="30"/>
      <c r="E20" s="31"/>
      <c r="F20" s="31"/>
      <c r="G20" s="51"/>
      <c r="H20" s="55" t="str">
        <f>IFERROR(VLOOKUP(G20,'[1]Tabla de valoración'!$A$4:$B$7,2,0),"")</f>
        <v/>
      </c>
      <c r="I20" s="51"/>
      <c r="J20" s="55"/>
      <c r="K20" s="55"/>
      <c r="L20" s="55"/>
      <c r="M20" s="51"/>
      <c r="N20" s="53">
        <f t="shared" si="1"/>
        <v>0</v>
      </c>
      <c r="O20" s="51"/>
      <c r="P20" s="51"/>
      <c r="Q20" s="32"/>
      <c r="R20" s="31"/>
      <c r="S20" s="31"/>
      <c r="T20" s="31"/>
      <c r="U20" s="60">
        <f>IFERROR(K20-(K20*Q20),"")</f>
        <v>0</v>
      </c>
      <c r="V20" s="60"/>
      <c r="W20" s="34" t="str">
        <f t="shared" ref="W20:W27" si="2">+IF(U20&lt;=5,"Aceptable",IF(AND(U20&gt;5,U20&lt;=10),"Tolerable",IF(AND(U20&gt;10,U20&lt;=30),"Moderado",IF(AND(U20&gt;30,U20&lt;=40),"Importante","Inaceptable"))))</f>
        <v>Aceptable</v>
      </c>
      <c r="X20" s="31"/>
    </row>
    <row r="21" spans="1:24" ht="15.75" hidden="1" x14ac:dyDescent="0.25">
      <c r="A21" s="59"/>
      <c r="B21" s="42"/>
      <c r="C21" s="42"/>
      <c r="D21" s="43"/>
      <c r="E21" s="42"/>
      <c r="F21" s="42"/>
      <c r="G21" s="52"/>
      <c r="H21" s="56" t="e">
        <f>+VLOOKUP(G21,'[1]Tabla de valoración'!$A$4:$B$7,2,0)</f>
        <v>#N/A</v>
      </c>
      <c r="I21" s="52"/>
      <c r="J21" s="56" t="e">
        <f>+VLOOKUP([2]Matriz!I21,'[1]Tabla de valoración'!$A$12:$B$15,2,0)</f>
        <v>#N/A</v>
      </c>
      <c r="K21" s="56" t="e">
        <f t="shared" ref="K21:K40" si="3">+H21*J21</f>
        <v>#N/A</v>
      </c>
      <c r="L21" s="56"/>
      <c r="M21" s="52" t="e">
        <f>VLOOKUP(K21,'[2]Tabla de valoración'!B35:C47,2,0)</f>
        <v>#N/A</v>
      </c>
      <c r="N21" s="59">
        <f t="shared" si="1"/>
        <v>0</v>
      </c>
      <c r="O21" s="52"/>
      <c r="P21" s="52"/>
      <c r="Q21" s="44"/>
      <c r="R21" s="42"/>
      <c r="S21" s="42"/>
      <c r="T21" s="42"/>
      <c r="U21" s="45" t="str">
        <f t="shared" ref="U21:U40" si="4">IFERROR(K21-(K21*Q21),"")</f>
        <v/>
      </c>
      <c r="V21" s="45"/>
      <c r="W21" s="46" t="str">
        <f t="shared" si="2"/>
        <v>Inaceptable</v>
      </c>
      <c r="X21" s="42"/>
    </row>
    <row r="22" spans="1:24" ht="15.75" hidden="1" x14ac:dyDescent="0.25">
      <c r="A22" s="36"/>
      <c r="B22" s="36"/>
      <c r="C22" s="36"/>
      <c r="D22" s="47"/>
      <c r="E22" s="36"/>
      <c r="F22" s="36"/>
      <c r="G22" s="37"/>
      <c r="H22" s="48" t="e">
        <f>+VLOOKUP(G22,'[1]Tabla de valoración'!$A$4:$B$7,2,0)</f>
        <v>#N/A</v>
      </c>
      <c r="I22" s="37"/>
      <c r="J22" s="48" t="e">
        <f>+VLOOKUP([2]Matriz!I22,'[1]Tabla de valoración'!$A$12:$B$15,2,0)</f>
        <v>#N/A</v>
      </c>
      <c r="K22" s="48" t="e">
        <f t="shared" si="3"/>
        <v>#N/A</v>
      </c>
      <c r="L22" s="48"/>
      <c r="M22" s="37" t="e">
        <f>VLOOKUP(K22,'[2]Tabla de valoración'!B36:C48,2,0)</f>
        <v>#N/A</v>
      </c>
      <c r="N22" s="38">
        <f t="shared" si="1"/>
        <v>0</v>
      </c>
      <c r="O22" s="37"/>
      <c r="P22" s="37"/>
      <c r="Q22" s="49"/>
      <c r="R22" s="36"/>
      <c r="S22" s="36"/>
      <c r="T22" s="36"/>
      <c r="U22" s="39" t="str">
        <f t="shared" si="4"/>
        <v/>
      </c>
      <c r="V22" s="39"/>
      <c r="W22" s="50" t="str">
        <f t="shared" si="2"/>
        <v>Inaceptable</v>
      </c>
      <c r="X22" s="36"/>
    </row>
    <row r="23" spans="1:24" ht="15.75" hidden="1" x14ac:dyDescent="0.25">
      <c r="A23" s="36"/>
      <c r="B23" s="36"/>
      <c r="C23" s="36"/>
      <c r="D23" s="47"/>
      <c r="E23" s="36"/>
      <c r="F23" s="36"/>
      <c r="G23" s="37"/>
      <c r="H23" s="48" t="e">
        <f>+VLOOKUP(G23,'[1]Tabla de valoración'!$A$4:$B$7,2,0)</f>
        <v>#N/A</v>
      </c>
      <c r="I23" s="37"/>
      <c r="J23" s="48" t="e">
        <f>+VLOOKUP([2]Matriz!I23,'[1]Tabla de valoración'!$A$12:$B$15,2,0)</f>
        <v>#N/A</v>
      </c>
      <c r="K23" s="48" t="e">
        <f t="shared" si="3"/>
        <v>#N/A</v>
      </c>
      <c r="L23" s="48"/>
      <c r="M23" s="37" t="e">
        <f>VLOOKUP(K23,'[2]Tabla de valoración'!B37:C49,2,0)</f>
        <v>#N/A</v>
      </c>
      <c r="N23" s="38">
        <f t="shared" si="1"/>
        <v>0</v>
      </c>
      <c r="O23" s="37"/>
      <c r="P23" s="37"/>
      <c r="Q23" s="49"/>
      <c r="R23" s="36"/>
      <c r="S23" s="36"/>
      <c r="T23" s="36"/>
      <c r="U23" s="39" t="str">
        <f t="shared" si="4"/>
        <v/>
      </c>
      <c r="V23" s="39"/>
      <c r="W23" s="50" t="str">
        <f t="shared" si="2"/>
        <v>Inaceptable</v>
      </c>
      <c r="X23" s="36"/>
    </row>
    <row r="24" spans="1:24" ht="15.75" hidden="1" x14ac:dyDescent="0.25">
      <c r="A24" s="36"/>
      <c r="B24" s="36"/>
      <c r="C24" s="36"/>
      <c r="D24" s="47"/>
      <c r="E24" s="36"/>
      <c r="F24" s="36"/>
      <c r="G24" s="37"/>
      <c r="H24" s="48" t="e">
        <f>+VLOOKUP(G24,'[1]Tabla de valoración'!$A$4:$B$7,2,0)</f>
        <v>#N/A</v>
      </c>
      <c r="I24" s="37"/>
      <c r="J24" s="48" t="e">
        <f>+VLOOKUP([2]Matriz!I24,'[1]Tabla de valoración'!$A$12:$B$15,2,0)</f>
        <v>#N/A</v>
      </c>
      <c r="K24" s="48" t="e">
        <f t="shared" si="3"/>
        <v>#N/A</v>
      </c>
      <c r="L24" s="48"/>
      <c r="M24" s="37" t="e">
        <f>VLOOKUP(K24,'[2]Tabla de valoración'!B38:C50,2,0)</f>
        <v>#N/A</v>
      </c>
      <c r="N24" s="38">
        <f t="shared" si="1"/>
        <v>0</v>
      </c>
      <c r="O24" s="37"/>
      <c r="P24" s="37"/>
      <c r="Q24" s="49"/>
      <c r="R24" s="36"/>
      <c r="S24" s="36"/>
      <c r="T24" s="36"/>
      <c r="U24" s="39" t="str">
        <f t="shared" si="4"/>
        <v/>
      </c>
      <c r="V24" s="39"/>
      <c r="W24" s="50" t="str">
        <f t="shared" si="2"/>
        <v>Inaceptable</v>
      </c>
      <c r="X24" s="36"/>
    </row>
    <row r="25" spans="1:24" s="22" customFormat="1" ht="15.75" hidden="1" x14ac:dyDescent="0.25">
      <c r="A25" s="36"/>
      <c r="B25" s="36"/>
      <c r="C25" s="36"/>
      <c r="D25" s="47"/>
      <c r="E25" s="36"/>
      <c r="F25" s="36"/>
      <c r="G25" s="37"/>
      <c r="H25" s="48" t="e">
        <f>+VLOOKUP(G25,'[1]Tabla de valoración'!$A$4:$B$7,2,0)</f>
        <v>#N/A</v>
      </c>
      <c r="I25" s="37"/>
      <c r="J25" s="48" t="e">
        <f>+VLOOKUP([2]Matriz!I25,'[1]Tabla de valoración'!$A$12:$B$15,2,0)</f>
        <v>#N/A</v>
      </c>
      <c r="K25" s="48" t="e">
        <f t="shared" si="3"/>
        <v>#N/A</v>
      </c>
      <c r="L25" s="48"/>
      <c r="M25" s="37" t="e">
        <f>VLOOKUP(K25,'[2]Tabla de valoración'!B39:C51,2,0)</f>
        <v>#N/A</v>
      </c>
      <c r="N25" s="38">
        <f t="shared" si="1"/>
        <v>0</v>
      </c>
      <c r="O25" s="37"/>
      <c r="P25" s="37"/>
      <c r="Q25" s="49"/>
      <c r="R25" s="36"/>
      <c r="S25" s="36"/>
      <c r="T25" s="36"/>
      <c r="U25" s="39" t="str">
        <f t="shared" si="4"/>
        <v/>
      </c>
      <c r="V25" s="39"/>
      <c r="W25" s="50" t="str">
        <f t="shared" si="2"/>
        <v>Inaceptable</v>
      </c>
      <c r="X25" s="36"/>
    </row>
    <row r="26" spans="1:24" s="22" customFormat="1" ht="15.75" hidden="1" x14ac:dyDescent="0.25">
      <c r="A26" s="36"/>
      <c r="B26" s="36"/>
      <c r="C26" s="36"/>
      <c r="D26" s="47"/>
      <c r="E26" s="36"/>
      <c r="F26" s="36"/>
      <c r="G26" s="37"/>
      <c r="H26" s="48" t="e">
        <f>+VLOOKUP(G26,'[1]Tabla de valoración'!$A$4:$B$7,2,0)</f>
        <v>#N/A</v>
      </c>
      <c r="I26" s="37"/>
      <c r="J26" s="48" t="e">
        <f>+VLOOKUP([2]Matriz!I26,'[1]Tabla de valoración'!$A$12:$B$15,2,0)</f>
        <v>#N/A</v>
      </c>
      <c r="K26" s="48" t="e">
        <f t="shared" si="3"/>
        <v>#N/A</v>
      </c>
      <c r="L26" s="48"/>
      <c r="M26" s="37" t="e">
        <f>VLOOKUP(K26,'[2]Tabla de valoración'!B40:C52,2,0)</f>
        <v>#N/A</v>
      </c>
      <c r="N26" s="37"/>
      <c r="O26" s="37"/>
      <c r="P26" s="37"/>
      <c r="Q26" s="49"/>
      <c r="R26" s="36"/>
      <c r="S26" s="36"/>
      <c r="T26" s="36"/>
      <c r="U26" s="39" t="str">
        <f t="shared" si="4"/>
        <v/>
      </c>
      <c r="V26" s="39"/>
      <c r="W26" s="50" t="str">
        <f t="shared" si="2"/>
        <v>Inaceptable</v>
      </c>
      <c r="X26" s="36"/>
    </row>
    <row r="27" spans="1:24" s="22" customFormat="1" ht="15.75" hidden="1" x14ac:dyDescent="0.25">
      <c r="A27" s="36"/>
      <c r="B27" s="36"/>
      <c r="C27" s="36"/>
      <c r="D27" s="47"/>
      <c r="E27" s="36"/>
      <c r="F27" s="36"/>
      <c r="G27" s="37"/>
      <c r="H27" s="48" t="e">
        <f>+VLOOKUP(G27,'[1]Tabla de valoración'!$A$4:$B$7,2,0)</f>
        <v>#N/A</v>
      </c>
      <c r="I27" s="37"/>
      <c r="J27" s="48" t="e">
        <f>+VLOOKUP([2]Matriz!I27,'[1]Tabla de valoración'!$A$12:$B$15,2,0)</f>
        <v>#N/A</v>
      </c>
      <c r="K27" s="48" t="e">
        <f t="shared" si="3"/>
        <v>#N/A</v>
      </c>
      <c r="L27" s="48"/>
      <c r="M27" s="37" t="e">
        <f>VLOOKUP(K27,'[2]Tabla de valoración'!B41:C53,2,0)</f>
        <v>#N/A</v>
      </c>
      <c r="N27" s="37"/>
      <c r="O27" s="37"/>
      <c r="P27" s="37"/>
      <c r="Q27" s="39"/>
      <c r="R27" s="36"/>
      <c r="S27" s="36"/>
      <c r="T27" s="36"/>
      <c r="U27" s="39" t="str">
        <f t="shared" si="4"/>
        <v/>
      </c>
      <c r="V27" s="39"/>
      <c r="W27" s="50" t="str">
        <f t="shared" si="2"/>
        <v>Inaceptable</v>
      </c>
      <c r="X27" s="36"/>
    </row>
    <row r="28" spans="1:24" s="22" customFormat="1" ht="15.75" hidden="1" x14ac:dyDescent="0.25">
      <c r="A28" s="36"/>
      <c r="B28" s="36"/>
      <c r="C28" s="36"/>
      <c r="D28" s="47"/>
      <c r="E28" s="36"/>
      <c r="F28" s="36"/>
      <c r="G28" s="37"/>
      <c r="H28" s="48" t="e">
        <f>+VLOOKUP(G28,'[1]Tabla de valoración'!$A$4:$B$7,2,0)</f>
        <v>#N/A</v>
      </c>
      <c r="I28" s="37"/>
      <c r="J28" s="48" t="e">
        <f>+VLOOKUP([2]Matriz!I28,'[1]Tabla de valoración'!$A$12:$B$15,2,0)</f>
        <v>#N/A</v>
      </c>
      <c r="K28" s="48" t="e">
        <f t="shared" si="3"/>
        <v>#N/A</v>
      </c>
      <c r="L28" s="48"/>
      <c r="M28" s="37" t="e">
        <f>VLOOKUP(K28,'[2]Tabla de valoración'!B42:C54,2,0)</f>
        <v>#N/A</v>
      </c>
      <c r="N28" s="37"/>
      <c r="O28" s="37"/>
      <c r="P28" s="37"/>
      <c r="Q28" s="39"/>
      <c r="R28" s="36"/>
      <c r="S28" s="36"/>
      <c r="T28" s="36"/>
      <c r="U28" s="39" t="str">
        <f t="shared" si="4"/>
        <v/>
      </c>
      <c r="V28" s="39"/>
      <c r="W28" s="36"/>
      <c r="X28" s="36"/>
    </row>
    <row r="29" spans="1:24" s="22" customFormat="1" ht="15.75" hidden="1" x14ac:dyDescent="0.25">
      <c r="A29" s="36"/>
      <c r="B29" s="36"/>
      <c r="C29" s="36"/>
      <c r="D29" s="47"/>
      <c r="E29" s="36"/>
      <c r="F29" s="36"/>
      <c r="G29" s="37"/>
      <c r="H29" s="48" t="e">
        <f>+VLOOKUP(G29,'[1]Tabla de valoración'!$A$4:$B$7,2,0)</f>
        <v>#N/A</v>
      </c>
      <c r="I29" s="37"/>
      <c r="J29" s="48" t="e">
        <f>+VLOOKUP([2]Matriz!I29,'[1]Tabla de valoración'!$A$12:$B$15,2,0)</f>
        <v>#N/A</v>
      </c>
      <c r="K29" s="48" t="e">
        <f t="shared" si="3"/>
        <v>#N/A</v>
      </c>
      <c r="L29" s="48"/>
      <c r="M29" s="37" t="e">
        <f>VLOOKUP(K29,'[2]Tabla de valoración'!B43:C55,2,0)</f>
        <v>#N/A</v>
      </c>
      <c r="N29" s="37"/>
      <c r="O29" s="37"/>
      <c r="P29" s="37"/>
      <c r="Q29" s="39"/>
      <c r="R29" s="36"/>
      <c r="S29" s="36"/>
      <c r="T29" s="36"/>
      <c r="U29" s="39" t="str">
        <f t="shared" si="4"/>
        <v/>
      </c>
      <c r="V29" s="39"/>
      <c r="W29" s="36"/>
      <c r="X29" s="36"/>
    </row>
    <row r="30" spans="1:24" s="22" customFormat="1" ht="15.75" hidden="1" x14ac:dyDescent="0.25">
      <c r="A30" s="36"/>
      <c r="B30" s="36"/>
      <c r="C30" s="36"/>
      <c r="D30" s="47"/>
      <c r="E30" s="36"/>
      <c r="F30" s="36"/>
      <c r="G30" s="37"/>
      <c r="H30" s="48" t="e">
        <f>+VLOOKUP(G30,'[1]Tabla de valoración'!$A$4:$B$7,2,0)</f>
        <v>#N/A</v>
      </c>
      <c r="I30" s="37"/>
      <c r="J30" s="48" t="e">
        <f>+VLOOKUP([2]Matriz!I30,'[1]Tabla de valoración'!$A$12:$B$15,2,0)</f>
        <v>#N/A</v>
      </c>
      <c r="K30" s="48" t="e">
        <f t="shared" si="3"/>
        <v>#N/A</v>
      </c>
      <c r="L30" s="48"/>
      <c r="M30" s="37" t="e">
        <f>VLOOKUP(K30,'[2]Tabla de valoración'!B44:C56,2,0)</f>
        <v>#N/A</v>
      </c>
      <c r="N30" s="37"/>
      <c r="O30" s="37"/>
      <c r="P30" s="37"/>
      <c r="Q30" s="39"/>
      <c r="R30" s="36"/>
      <c r="S30" s="36"/>
      <c r="T30" s="36"/>
      <c r="U30" s="39" t="str">
        <f t="shared" si="4"/>
        <v/>
      </c>
      <c r="V30" s="39"/>
      <c r="W30" s="36"/>
      <c r="X30" s="36"/>
    </row>
    <row r="31" spans="1:24" s="22" customFormat="1" ht="15.75" hidden="1" x14ac:dyDescent="0.25">
      <c r="A31" s="36"/>
      <c r="B31" s="36"/>
      <c r="C31" s="36"/>
      <c r="D31" s="47"/>
      <c r="E31" s="36"/>
      <c r="F31" s="36"/>
      <c r="G31" s="37"/>
      <c r="H31" s="48" t="e">
        <f>+VLOOKUP(G31,'[1]Tabla de valoración'!$A$4:$B$7,2,0)</f>
        <v>#N/A</v>
      </c>
      <c r="I31" s="37"/>
      <c r="J31" s="48" t="e">
        <f>+VLOOKUP([2]Matriz!I31,'[1]Tabla de valoración'!$A$12:$B$15,2,0)</f>
        <v>#N/A</v>
      </c>
      <c r="K31" s="48" t="e">
        <f t="shared" si="3"/>
        <v>#N/A</v>
      </c>
      <c r="L31" s="48"/>
      <c r="M31" s="37" t="e">
        <f>VLOOKUP(K31,'[2]Tabla de valoración'!B45:C57,2,0)</f>
        <v>#N/A</v>
      </c>
      <c r="N31" s="37"/>
      <c r="O31" s="37"/>
      <c r="P31" s="37"/>
      <c r="Q31" s="39"/>
      <c r="R31" s="36"/>
      <c r="S31" s="36"/>
      <c r="T31" s="36"/>
      <c r="U31" s="39" t="str">
        <f t="shared" si="4"/>
        <v/>
      </c>
      <c r="V31" s="39"/>
      <c r="W31" s="36"/>
      <c r="X31" s="36"/>
    </row>
    <row r="32" spans="1:24" s="22" customFormat="1" ht="15.75" hidden="1" x14ac:dyDescent="0.25">
      <c r="A32" s="36"/>
      <c r="B32" s="36"/>
      <c r="C32" s="36"/>
      <c r="D32" s="47"/>
      <c r="E32" s="36"/>
      <c r="F32" s="36"/>
      <c r="G32" s="37"/>
      <c r="H32" s="48" t="e">
        <f>+VLOOKUP(G32,'[1]Tabla de valoración'!$A$4:$B$7,2,0)</f>
        <v>#N/A</v>
      </c>
      <c r="I32" s="37"/>
      <c r="J32" s="48" t="e">
        <f>+VLOOKUP([2]Matriz!I32,'[1]Tabla de valoración'!$A$12:$B$15,2,0)</f>
        <v>#N/A</v>
      </c>
      <c r="K32" s="48" t="e">
        <f t="shared" si="3"/>
        <v>#N/A</v>
      </c>
      <c r="L32" s="48"/>
      <c r="M32" s="37" t="e">
        <f>VLOOKUP(K32,'[2]Tabla de valoración'!B46:C58,2,0)</f>
        <v>#N/A</v>
      </c>
      <c r="N32" s="37"/>
      <c r="O32" s="37"/>
      <c r="P32" s="37"/>
      <c r="Q32" s="39"/>
      <c r="R32" s="36"/>
      <c r="S32" s="36"/>
      <c r="T32" s="36"/>
      <c r="U32" s="39" t="str">
        <f t="shared" si="4"/>
        <v/>
      </c>
      <c r="V32" s="39"/>
      <c r="W32" s="36"/>
      <c r="X32" s="36"/>
    </row>
    <row r="33" spans="1:24" s="22" customFormat="1" ht="15.75" hidden="1" x14ac:dyDescent="0.25">
      <c r="A33" s="36"/>
      <c r="B33" s="36"/>
      <c r="C33" s="36"/>
      <c r="D33" s="47"/>
      <c r="E33" s="36"/>
      <c r="F33" s="36"/>
      <c r="G33" s="37"/>
      <c r="H33" s="48" t="e">
        <f>+VLOOKUP(G33,'[1]Tabla de valoración'!$A$4:$B$7,2,0)</f>
        <v>#N/A</v>
      </c>
      <c r="I33" s="37"/>
      <c r="J33" s="48" t="e">
        <f>+VLOOKUP([2]Matriz!I33,'[1]Tabla de valoración'!$A$12:$B$15,2,0)</f>
        <v>#N/A</v>
      </c>
      <c r="K33" s="48" t="e">
        <f t="shared" si="3"/>
        <v>#N/A</v>
      </c>
      <c r="L33" s="48"/>
      <c r="M33" s="37" t="e">
        <f>VLOOKUP(K33,'[2]Tabla de valoración'!B47:C59,2,0)</f>
        <v>#N/A</v>
      </c>
      <c r="N33" s="37"/>
      <c r="O33" s="37"/>
      <c r="P33" s="37"/>
      <c r="Q33" s="39"/>
      <c r="R33" s="36"/>
      <c r="S33" s="36"/>
      <c r="T33" s="36"/>
      <c r="U33" s="39" t="str">
        <f t="shared" si="4"/>
        <v/>
      </c>
      <c r="V33" s="39"/>
      <c r="W33" s="36"/>
      <c r="X33" s="36"/>
    </row>
    <row r="34" spans="1:24" s="22" customFormat="1" ht="15.75" hidden="1" x14ac:dyDescent="0.25">
      <c r="A34" s="36"/>
      <c r="B34" s="36"/>
      <c r="C34" s="36"/>
      <c r="D34" s="47"/>
      <c r="E34" s="36"/>
      <c r="F34" s="36"/>
      <c r="G34" s="37"/>
      <c r="H34" s="48" t="e">
        <f>+VLOOKUP(G34,'[1]Tabla de valoración'!$A$4:$B$7,2,0)</f>
        <v>#N/A</v>
      </c>
      <c r="I34" s="37"/>
      <c r="J34" s="48" t="e">
        <f>+VLOOKUP([2]Matriz!I34,'[1]Tabla de valoración'!$A$12:$B$15,2,0)</f>
        <v>#N/A</v>
      </c>
      <c r="K34" s="48" t="e">
        <f t="shared" si="3"/>
        <v>#N/A</v>
      </c>
      <c r="L34" s="48"/>
      <c r="M34" s="37" t="e">
        <f>VLOOKUP(K34,'[2]Tabla de valoración'!B48:C60,2,0)</f>
        <v>#N/A</v>
      </c>
      <c r="N34" s="37"/>
      <c r="O34" s="37"/>
      <c r="P34" s="37"/>
      <c r="Q34" s="39"/>
      <c r="R34" s="36"/>
      <c r="S34" s="36"/>
      <c r="T34" s="36"/>
      <c r="U34" s="39" t="str">
        <f>IFERROR(K34-(K34*Q34),"")</f>
        <v/>
      </c>
      <c r="V34" s="39"/>
      <c r="W34" s="36"/>
      <c r="X34" s="36"/>
    </row>
    <row r="35" spans="1:24" s="22" customFormat="1" ht="15.75" hidden="1" x14ac:dyDescent="0.25">
      <c r="A35" s="36"/>
      <c r="B35" s="36"/>
      <c r="C35" s="36"/>
      <c r="D35" s="47"/>
      <c r="E35" s="36"/>
      <c r="F35" s="36"/>
      <c r="G35" s="37"/>
      <c r="H35" s="48" t="e">
        <f>+VLOOKUP(G35,'[1]Tabla de valoración'!$A$4:$B$7,2,0)</f>
        <v>#N/A</v>
      </c>
      <c r="I35" s="37"/>
      <c r="J35" s="48" t="e">
        <f>+VLOOKUP([2]Matriz!I35,'[1]Tabla de valoración'!$A$12:$B$15,2,0)</f>
        <v>#N/A</v>
      </c>
      <c r="K35" s="48" t="e">
        <f t="shared" si="3"/>
        <v>#N/A</v>
      </c>
      <c r="L35" s="48"/>
      <c r="M35" s="37" t="e">
        <f>VLOOKUP(K35,'[2]Tabla de valoración'!B49:C61,2,0)</f>
        <v>#N/A</v>
      </c>
      <c r="N35" s="37"/>
      <c r="O35" s="37"/>
      <c r="P35" s="37"/>
      <c r="Q35" s="39"/>
      <c r="R35" s="36"/>
      <c r="S35" s="36"/>
      <c r="T35" s="36"/>
      <c r="U35" s="39" t="str">
        <f t="shared" si="4"/>
        <v/>
      </c>
      <c r="V35" s="39"/>
      <c r="W35" s="36"/>
      <c r="X35" s="36"/>
    </row>
    <row r="36" spans="1:24" s="22" customFormat="1" ht="15.75" hidden="1" x14ac:dyDescent="0.25">
      <c r="A36" s="36"/>
      <c r="B36" s="36"/>
      <c r="C36" s="36"/>
      <c r="D36" s="47"/>
      <c r="E36" s="36"/>
      <c r="F36" s="36"/>
      <c r="G36" s="37"/>
      <c r="H36" s="48" t="e">
        <f>+VLOOKUP(G36,'[1]Tabla de valoración'!$A$4:$B$7,2,0)</f>
        <v>#N/A</v>
      </c>
      <c r="I36" s="37"/>
      <c r="J36" s="48" t="e">
        <f>+VLOOKUP([2]Matriz!I36,'[1]Tabla de valoración'!$A$12:$B$15,2,0)</f>
        <v>#N/A</v>
      </c>
      <c r="K36" s="48" t="e">
        <f t="shared" si="3"/>
        <v>#N/A</v>
      </c>
      <c r="L36" s="48"/>
      <c r="M36" s="37" t="e">
        <f>VLOOKUP(K36,'[2]Tabla de valoración'!B50:C62,2,0)</f>
        <v>#N/A</v>
      </c>
      <c r="N36" s="37"/>
      <c r="O36" s="37"/>
      <c r="P36" s="37"/>
      <c r="Q36" s="39"/>
      <c r="R36" s="36"/>
      <c r="S36" s="36"/>
      <c r="T36" s="36"/>
      <c r="U36" s="39" t="str">
        <f t="shared" si="4"/>
        <v/>
      </c>
      <c r="V36" s="39"/>
      <c r="W36" s="36"/>
      <c r="X36" s="36"/>
    </row>
    <row r="37" spans="1:24" s="22" customFormat="1" ht="15.75" hidden="1" x14ac:dyDescent="0.25">
      <c r="A37" s="36"/>
      <c r="B37" s="36"/>
      <c r="C37" s="36"/>
      <c r="D37" s="47"/>
      <c r="E37" s="36"/>
      <c r="F37" s="36"/>
      <c r="G37" s="37"/>
      <c r="H37" s="48" t="e">
        <f>+VLOOKUP(G37,'[1]Tabla de valoración'!$A$4:$B$7,2,0)</f>
        <v>#N/A</v>
      </c>
      <c r="I37" s="37"/>
      <c r="J37" s="48" t="e">
        <f>+VLOOKUP([2]Matriz!I37,'[1]Tabla de valoración'!$A$12:$B$15,2,0)</f>
        <v>#N/A</v>
      </c>
      <c r="K37" s="48" t="e">
        <f t="shared" si="3"/>
        <v>#N/A</v>
      </c>
      <c r="L37" s="48"/>
      <c r="M37" s="37" t="e">
        <f>VLOOKUP(K37,'[2]Tabla de valoración'!B51:C63,2,0)</f>
        <v>#N/A</v>
      </c>
      <c r="N37" s="37"/>
      <c r="O37" s="37"/>
      <c r="P37" s="37"/>
      <c r="Q37" s="39"/>
      <c r="R37" s="36"/>
      <c r="S37" s="36"/>
      <c r="T37" s="36"/>
      <c r="U37" s="39" t="str">
        <f t="shared" si="4"/>
        <v/>
      </c>
      <c r="V37" s="39"/>
      <c r="W37" s="36"/>
      <c r="X37" s="36"/>
    </row>
    <row r="38" spans="1:24" s="22" customFormat="1" ht="15.75" hidden="1" x14ac:dyDescent="0.25">
      <c r="A38" s="36"/>
      <c r="B38" s="36"/>
      <c r="C38" s="36"/>
      <c r="D38" s="47"/>
      <c r="E38" s="36"/>
      <c r="F38" s="36"/>
      <c r="G38" s="37"/>
      <c r="H38" s="48" t="e">
        <f>+VLOOKUP(G38,'[1]Tabla de valoración'!$A$4:$B$7,2,0)</f>
        <v>#N/A</v>
      </c>
      <c r="I38" s="37"/>
      <c r="J38" s="48" t="e">
        <f>+VLOOKUP([2]Matriz!I38,'[1]Tabla de valoración'!$A$12:$B$15,2,0)</f>
        <v>#N/A</v>
      </c>
      <c r="K38" s="48" t="e">
        <f t="shared" si="3"/>
        <v>#N/A</v>
      </c>
      <c r="L38" s="48"/>
      <c r="M38" s="37" t="e">
        <f>VLOOKUP(K38,'[2]Tabla de valoración'!B52:C64,2,0)</f>
        <v>#N/A</v>
      </c>
      <c r="N38" s="37"/>
      <c r="O38" s="37"/>
      <c r="P38" s="37"/>
      <c r="Q38" s="39"/>
      <c r="R38" s="36"/>
      <c r="S38" s="36"/>
      <c r="T38" s="36"/>
      <c r="U38" s="39" t="str">
        <f t="shared" si="4"/>
        <v/>
      </c>
      <c r="V38" s="39"/>
      <c r="W38" s="36"/>
      <c r="X38" s="36"/>
    </row>
    <row r="39" spans="1:24" s="22" customFormat="1" ht="15.75" hidden="1" x14ac:dyDescent="0.25">
      <c r="A39" s="36"/>
      <c r="B39" s="36"/>
      <c r="C39" s="36"/>
      <c r="D39" s="47"/>
      <c r="E39" s="36"/>
      <c r="F39" s="36"/>
      <c r="G39" s="37"/>
      <c r="H39" s="48" t="e">
        <f>+VLOOKUP(G39,'[1]Tabla de valoración'!$A$4:$B$7,2,0)</f>
        <v>#N/A</v>
      </c>
      <c r="I39" s="37"/>
      <c r="J39" s="48" t="e">
        <f>+VLOOKUP([2]Matriz!I39,'[1]Tabla de valoración'!$A$12:$B$15,2,0)</f>
        <v>#N/A</v>
      </c>
      <c r="K39" s="48" t="e">
        <f t="shared" si="3"/>
        <v>#N/A</v>
      </c>
      <c r="L39" s="48"/>
      <c r="M39" s="37" t="e">
        <f>VLOOKUP(K39,'[2]Tabla de valoración'!B53:C65,2,0)</f>
        <v>#N/A</v>
      </c>
      <c r="N39" s="37"/>
      <c r="O39" s="37"/>
      <c r="P39" s="37"/>
      <c r="Q39" s="39"/>
      <c r="R39" s="36"/>
      <c r="S39" s="36"/>
      <c r="T39" s="36"/>
      <c r="U39" s="39" t="str">
        <f t="shared" si="4"/>
        <v/>
      </c>
      <c r="V39" s="39"/>
      <c r="W39" s="36"/>
      <c r="X39" s="36"/>
    </row>
    <row r="40" spans="1:24" s="22" customFormat="1" ht="15.75" hidden="1" x14ac:dyDescent="0.25">
      <c r="A40" s="36"/>
      <c r="B40" s="36"/>
      <c r="C40" s="36"/>
      <c r="D40" s="47"/>
      <c r="E40" s="36"/>
      <c r="F40" s="36"/>
      <c r="G40" s="37"/>
      <c r="H40" s="48" t="e">
        <f>+VLOOKUP(G40,'[1]Tabla de valoración'!$A$4:$B$7,2,0)</f>
        <v>#N/A</v>
      </c>
      <c r="I40" s="37"/>
      <c r="J40" s="48" t="e">
        <f>+VLOOKUP([2]Matriz!I40,'[1]Tabla de valoración'!$A$12:$B$15,2,0)</f>
        <v>#N/A</v>
      </c>
      <c r="K40" s="48" t="e">
        <f t="shared" si="3"/>
        <v>#N/A</v>
      </c>
      <c r="L40" s="48"/>
      <c r="M40" s="37" t="e">
        <f>VLOOKUP(K40,'[2]Tabla de valoración'!B54:C66,2,0)</f>
        <v>#N/A</v>
      </c>
      <c r="N40" s="37"/>
      <c r="O40" s="37"/>
      <c r="P40" s="37"/>
      <c r="Q40" s="39"/>
      <c r="R40" s="36"/>
      <c r="S40" s="36"/>
      <c r="T40" s="36"/>
      <c r="U40" s="39" t="str">
        <f t="shared" si="4"/>
        <v/>
      </c>
      <c r="V40" s="39"/>
      <c r="W40" s="36"/>
      <c r="X40" s="36"/>
    </row>
    <row r="41" spans="1:24" s="22" customFormat="1" ht="15.75" hidden="1" x14ac:dyDescent="0.25">
      <c r="A41" s="36"/>
      <c r="B41" s="36"/>
      <c r="C41" s="36"/>
      <c r="D41" s="47"/>
      <c r="E41" s="36"/>
      <c r="F41" s="36"/>
      <c r="G41" s="40" t="s">
        <v>33</v>
      </c>
      <c r="H41" s="36"/>
      <c r="I41" s="41" t="s">
        <v>36</v>
      </c>
      <c r="J41" s="36"/>
      <c r="K41" s="36"/>
      <c r="L41" s="36"/>
      <c r="M41" s="36"/>
      <c r="N41" s="36"/>
      <c r="O41" s="36"/>
      <c r="P41" s="36"/>
      <c r="Q41" s="39"/>
      <c r="R41" s="36"/>
      <c r="S41" s="36"/>
      <c r="T41" s="36"/>
      <c r="U41" s="39"/>
      <c r="V41" s="39"/>
      <c r="W41" s="36"/>
      <c r="X41" s="36" t="s">
        <v>51</v>
      </c>
    </row>
    <row r="42" spans="1:24" s="22" customFormat="1" ht="15.75" hidden="1" x14ac:dyDescent="0.25">
      <c r="A42" s="36"/>
      <c r="B42" s="36"/>
      <c r="C42" s="36"/>
      <c r="D42" s="47"/>
      <c r="E42" s="36"/>
      <c r="F42" s="36"/>
      <c r="G42" s="36" t="s">
        <v>27</v>
      </c>
      <c r="H42" s="36"/>
      <c r="I42" s="36" t="s">
        <v>28</v>
      </c>
      <c r="J42" s="36"/>
      <c r="K42" s="36"/>
      <c r="L42" s="36"/>
      <c r="M42" s="36"/>
      <c r="N42" s="36"/>
      <c r="O42" s="36"/>
      <c r="P42" s="36"/>
      <c r="Q42" s="39"/>
      <c r="R42" s="36"/>
      <c r="S42" s="36"/>
      <c r="T42" s="36"/>
      <c r="U42" s="39"/>
      <c r="V42" s="39"/>
      <c r="W42" s="36"/>
      <c r="X42" s="36" t="s">
        <v>52</v>
      </c>
    </row>
    <row r="43" spans="1:24" s="22" customFormat="1" ht="15.75" hidden="1" x14ac:dyDescent="0.25">
      <c r="A43" s="36"/>
      <c r="B43" s="36"/>
      <c r="C43" s="36"/>
      <c r="D43" s="47" t="s">
        <v>64</v>
      </c>
      <c r="E43" s="36"/>
      <c r="F43" s="36"/>
      <c r="G43" s="36" t="s">
        <v>26</v>
      </c>
      <c r="H43" s="36"/>
      <c r="I43" s="36" t="s">
        <v>29</v>
      </c>
      <c r="J43" s="36"/>
      <c r="K43" s="36"/>
      <c r="L43" s="36"/>
      <c r="M43" s="36"/>
      <c r="N43" s="36"/>
      <c r="O43" s="36"/>
      <c r="P43" s="36"/>
      <c r="Q43" s="39"/>
      <c r="R43" s="36"/>
      <c r="S43" s="36"/>
      <c r="T43" s="36"/>
      <c r="U43" s="39"/>
      <c r="V43" s="39"/>
      <c r="W43" s="36"/>
      <c r="X43" s="36" t="s">
        <v>53</v>
      </c>
    </row>
    <row r="44" spans="1:24" s="22" customFormat="1" ht="15.75" hidden="1" x14ac:dyDescent="0.25">
      <c r="A44" s="36"/>
      <c r="B44" s="36"/>
      <c r="C44" s="36"/>
      <c r="D44" s="47" t="s">
        <v>66</v>
      </c>
      <c r="E44" s="36"/>
      <c r="F44" s="36"/>
      <c r="G44" s="36" t="s">
        <v>25</v>
      </c>
      <c r="H44" s="36"/>
      <c r="I44" s="36" t="s">
        <v>39</v>
      </c>
      <c r="J44" s="36"/>
      <c r="K44" s="36"/>
      <c r="L44" s="36"/>
      <c r="M44" s="36"/>
      <c r="N44" s="36"/>
      <c r="O44" s="36" t="s">
        <v>18</v>
      </c>
      <c r="P44" s="36" t="s">
        <v>18</v>
      </c>
      <c r="Q44" s="39"/>
      <c r="R44" s="36"/>
      <c r="S44" s="36"/>
      <c r="T44" s="36"/>
      <c r="U44" s="39"/>
      <c r="V44" s="39"/>
      <c r="W44" s="36"/>
      <c r="X44" s="36" t="s">
        <v>54</v>
      </c>
    </row>
    <row r="45" spans="1:24" s="22" customFormat="1" ht="31.5" hidden="1" x14ac:dyDescent="0.25">
      <c r="A45" s="36"/>
      <c r="B45" s="36"/>
      <c r="C45" s="36"/>
      <c r="D45" s="47" t="s">
        <v>20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 t="s">
        <v>19</v>
      </c>
      <c r="P45" s="36" t="s">
        <v>19</v>
      </c>
      <c r="Q45" s="39"/>
      <c r="R45" s="36"/>
      <c r="S45" s="36"/>
      <c r="T45" s="36"/>
      <c r="U45" s="39"/>
      <c r="V45" s="39"/>
      <c r="W45" s="36"/>
      <c r="X45" s="36" t="s">
        <v>55</v>
      </c>
    </row>
    <row r="46" spans="1:24" s="22" customFormat="1" ht="15.75" hidden="1" x14ac:dyDescent="0.25">
      <c r="A46" s="36"/>
      <c r="B46" s="36"/>
      <c r="C46" s="36"/>
      <c r="D46" s="47" t="s">
        <v>60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9"/>
      <c r="R46" s="36"/>
      <c r="S46" s="36"/>
      <c r="T46" s="36"/>
      <c r="U46" s="39"/>
      <c r="V46" s="39"/>
      <c r="W46" s="36"/>
      <c r="X46" s="36"/>
    </row>
    <row r="47" spans="1:24" s="22" customFormat="1" ht="15.75" hidden="1" x14ac:dyDescent="0.25">
      <c r="A47" s="36"/>
      <c r="B47" s="36"/>
      <c r="C47" s="36"/>
      <c r="D47" s="47" t="s">
        <v>61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9"/>
      <c r="R47" s="36"/>
      <c r="S47" s="36"/>
      <c r="T47" s="36"/>
      <c r="U47" s="39"/>
      <c r="V47" s="39"/>
      <c r="W47" s="36"/>
      <c r="X47" s="36"/>
    </row>
    <row r="48" spans="1:24" s="22" customFormat="1" ht="15.75" hidden="1" x14ac:dyDescent="0.25">
      <c r="A48" s="36"/>
      <c r="B48" s="36"/>
      <c r="C48" s="36"/>
      <c r="D48" s="47" t="s">
        <v>62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9"/>
      <c r="R48" s="36"/>
      <c r="S48" s="36"/>
      <c r="T48" s="36"/>
      <c r="U48" s="39"/>
      <c r="V48" s="39"/>
      <c r="W48" s="36"/>
      <c r="X48" s="36"/>
    </row>
    <row r="49" spans="1:24" s="22" customFormat="1" ht="15.75" hidden="1" x14ac:dyDescent="0.25">
      <c r="A49" s="36"/>
      <c r="B49" s="36"/>
      <c r="C49" s="36"/>
      <c r="D49" s="47" t="s">
        <v>63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9"/>
      <c r="R49" s="36"/>
      <c r="S49" s="36"/>
      <c r="T49" s="36"/>
      <c r="U49" s="39"/>
      <c r="V49" s="39"/>
      <c r="W49" s="36"/>
      <c r="X49" s="36"/>
    </row>
    <row r="52" spans="1:24" s="22" customFormat="1" hidden="1" x14ac:dyDescent="0.25">
      <c r="A52"/>
      <c r="B52"/>
      <c r="C52"/>
      <c r="D52" s="35"/>
      <c r="E52">
        <v>3</v>
      </c>
      <c r="F52"/>
      <c r="G52"/>
      <c r="H52"/>
      <c r="I52"/>
      <c r="J52"/>
      <c r="K52"/>
      <c r="L52"/>
      <c r="M52"/>
      <c r="N52"/>
      <c r="O52"/>
      <c r="P52"/>
      <c r="Q52" s="1"/>
      <c r="R52"/>
      <c r="S52"/>
      <c r="T52"/>
      <c r="U52" s="1"/>
      <c r="V52" s="1"/>
      <c r="W52"/>
      <c r="X52"/>
    </row>
    <row r="53" spans="1:24" s="22" customFormat="1" hidden="1" x14ac:dyDescent="0.25">
      <c r="A53"/>
      <c r="B53"/>
      <c r="C53"/>
      <c r="D53" s="35"/>
      <c r="E53">
        <v>2</v>
      </c>
      <c r="F53"/>
      <c r="G53"/>
      <c r="H53"/>
      <c r="I53"/>
      <c r="J53"/>
      <c r="K53"/>
      <c r="L53"/>
      <c r="M53"/>
      <c r="N53"/>
      <c r="O53"/>
      <c r="P53"/>
      <c r="Q53" s="1"/>
      <c r="R53"/>
      <c r="S53"/>
      <c r="T53"/>
      <c r="U53" s="1"/>
      <c r="V53" s="1"/>
      <c r="W53"/>
      <c r="X53"/>
    </row>
    <row r="54" spans="1:24" s="22" customFormat="1" hidden="1" x14ac:dyDescent="0.25">
      <c r="A54"/>
      <c r="B54"/>
      <c r="C54"/>
      <c r="D54" s="35"/>
      <c r="E54">
        <v>1</v>
      </c>
      <c r="F54"/>
      <c r="G54"/>
      <c r="H54"/>
      <c r="I54"/>
      <c r="J54"/>
      <c r="K54"/>
      <c r="L54"/>
      <c r="M54"/>
      <c r="N54"/>
      <c r="O54"/>
      <c r="P54"/>
      <c r="Q54" s="1"/>
      <c r="R54"/>
      <c r="S54"/>
      <c r="T54"/>
      <c r="U54" s="1"/>
      <c r="V54" s="1"/>
      <c r="W54"/>
      <c r="X54"/>
    </row>
    <row r="55" spans="1:24" x14ac:dyDescent="0.25"/>
  </sheetData>
  <mergeCells count="54">
    <mergeCell ref="N13:N16"/>
    <mergeCell ref="V13:V16"/>
    <mergeCell ref="W13:W16"/>
    <mergeCell ref="X13:X16"/>
    <mergeCell ref="C1:I1"/>
    <mergeCell ref="C2:I2"/>
    <mergeCell ref="C3:I3"/>
    <mergeCell ref="F4:I4"/>
    <mergeCell ref="V8:V11"/>
    <mergeCell ref="W8:W11"/>
    <mergeCell ref="X8:X11"/>
    <mergeCell ref="L13:L16"/>
    <mergeCell ref="M13:M16"/>
    <mergeCell ref="U6:W6"/>
    <mergeCell ref="X6:X7"/>
    <mergeCell ref="L8:L11"/>
    <mergeCell ref="A13:A16"/>
    <mergeCell ref="B13:B16"/>
    <mergeCell ref="C13:C16"/>
    <mergeCell ref="D13:D16"/>
    <mergeCell ref="F13:F16"/>
    <mergeCell ref="A8:A11"/>
    <mergeCell ref="B8:B11"/>
    <mergeCell ref="C8:C11"/>
    <mergeCell ref="D8:D11"/>
    <mergeCell ref="F8:F11"/>
    <mergeCell ref="M8:M11"/>
    <mergeCell ref="N8:N11"/>
    <mergeCell ref="O6:O7"/>
    <mergeCell ref="P6:P7"/>
    <mergeCell ref="Q6:Q7"/>
    <mergeCell ref="R6:R7"/>
    <mergeCell ref="S6:S7"/>
    <mergeCell ref="T6:T7"/>
    <mergeCell ref="A5:M5"/>
    <mergeCell ref="N5:X5"/>
    <mergeCell ref="A6:A7"/>
    <mergeCell ref="B6:B7"/>
    <mergeCell ref="C6:C7"/>
    <mergeCell ref="D6:D7"/>
    <mergeCell ref="E6:E7"/>
    <mergeCell ref="F6:F7"/>
    <mergeCell ref="G6:M6"/>
    <mergeCell ref="N6:N7"/>
    <mergeCell ref="A4:B4"/>
    <mergeCell ref="C4:D4"/>
    <mergeCell ref="N4:Q4"/>
    <mergeCell ref="R4:S4"/>
    <mergeCell ref="T4:W4"/>
    <mergeCell ref="A1:B3"/>
    <mergeCell ref="N1:Q3"/>
    <mergeCell ref="R1:X1"/>
    <mergeCell ref="R2:X2"/>
    <mergeCell ref="R3:X3"/>
  </mergeCells>
  <conditionalFormatting sqref="G8:H40">
    <cfRule type="containsText" dxfId="24" priority="23" operator="containsText" text="Baja">
      <formula>NOT(ISERROR(SEARCH("Baja",G8)))</formula>
    </cfRule>
    <cfRule type="containsText" dxfId="23" priority="24" operator="containsText" text="Media">
      <formula>NOT(ISERROR(SEARCH("Media",G8)))</formula>
    </cfRule>
  </conditionalFormatting>
  <conditionalFormatting sqref="G8:H41">
    <cfRule type="containsText" dxfId="22" priority="25" operator="containsText" text="Alta">
      <formula>NOT(ISERROR(SEARCH("Alta",G8)))</formula>
    </cfRule>
  </conditionalFormatting>
  <conditionalFormatting sqref="I8:I40">
    <cfRule type="containsText" dxfId="21" priority="17" operator="containsText" text="Catastrófico">
      <formula>NOT(ISERROR(SEARCH("Catastrófico",I8)))</formula>
    </cfRule>
    <cfRule type="containsText" dxfId="20" priority="18" operator="containsText" text="Moderado">
      <formula>NOT(ISERROR(SEARCH("Moderado",I8)))</formula>
    </cfRule>
    <cfRule type="containsText" dxfId="19" priority="19" operator="containsText" text="Leve">
      <formula>NOT(ISERROR(SEARCH("Leve",I8)))</formula>
    </cfRule>
  </conditionalFormatting>
  <conditionalFormatting sqref="I8:M8 I9:K11 I12:M13 I14:K16 I17:M40 W12:W13 W17:W35">
    <cfRule type="containsText" dxfId="18" priority="20" operator="containsText" text="Bajo">
      <formula>NOT(ISERROR(SEARCH("Bajo",I8)))</formula>
    </cfRule>
  </conditionalFormatting>
  <conditionalFormatting sqref="I8:M8 I9:K11 I12:M13 W12:W13 I14:K16 W17:W35 I17:M40">
    <cfRule type="containsText" dxfId="17" priority="21" operator="containsText" text="Medio">
      <formula>NOT(ISERROR(SEARCH("Medio",I8)))</formula>
    </cfRule>
    <cfRule type="containsText" dxfId="16" priority="22" operator="containsText" text="Alto">
      <formula>NOT(ISERROR(SEARCH("Alto",I8)))</formula>
    </cfRule>
  </conditionalFormatting>
  <conditionalFormatting sqref="M8 M12:M13 M17:M40">
    <cfRule type="containsText" dxfId="15" priority="10" operator="containsText" text="Moderado">
      <formula>NOT(ISERROR(SEARCH("Moderado",M8)))</formula>
    </cfRule>
    <cfRule type="containsText" dxfId="14" priority="11" operator="containsText" text="Importante">
      <formula>NOT(ISERROR(SEARCH("Importante",M8)))</formula>
    </cfRule>
    <cfRule type="containsText" dxfId="13" priority="12" operator="containsText" text="Inaceptable">
      <formula>NOT(ISERROR(SEARCH("Inaceptable",M8)))</formula>
    </cfRule>
    <cfRule type="containsText" dxfId="12" priority="13" operator="containsText" text="Importante">
      <formula>NOT(ISERROR(SEARCH("Importante",M8)))</formula>
    </cfRule>
    <cfRule type="containsText" dxfId="11" priority="14" operator="containsText" text="Moderada">
      <formula>NOT(ISERROR(SEARCH("Moderada",M8)))</formula>
    </cfRule>
    <cfRule type="containsText" dxfId="10" priority="15" operator="containsText" text="Tolerable">
      <formula>NOT(ISERROR(SEARCH("Tolerable",M8)))</formula>
    </cfRule>
    <cfRule type="containsText" dxfId="9" priority="16" operator="containsText" text="Aceptable">
      <formula>NOT(ISERROR(SEARCH("Aceptable",M8)))</formula>
    </cfRule>
  </conditionalFormatting>
  <conditionalFormatting sqref="W8 W12:W13 W17:W34">
    <cfRule type="containsText" dxfId="8" priority="4" operator="containsText" text="Tolerable">
      <formula>NOT(ISERROR(SEARCH("Tolerable",W8)))</formula>
    </cfRule>
  </conditionalFormatting>
  <conditionalFormatting sqref="W8 W12:W13 W17:W39">
    <cfRule type="containsText" dxfId="7" priority="5" operator="containsText" text="Inaceptable">
      <formula>NOT(ISERROR(SEARCH("Inaceptable",W8)))</formula>
    </cfRule>
    <cfRule type="containsText" dxfId="6" priority="6" operator="containsText" text="Importante">
      <formula>NOT(ISERROR(SEARCH("Importante",W8)))</formula>
    </cfRule>
    <cfRule type="containsText" dxfId="5" priority="7" operator="containsText" text="Moderado">
      <formula>NOT(ISERROR(SEARCH("Moderado",W8)))</formula>
    </cfRule>
    <cfRule type="containsText" dxfId="4" priority="8" operator="containsText" text="Torerable">
      <formula>NOT(ISERROR(SEARCH("Torerable",W8)))</formula>
    </cfRule>
    <cfRule type="containsText" dxfId="3" priority="9" operator="containsText" text="Aceptable">
      <formula>NOT(ISERROR(SEARCH("Aceptable",W8)))</formula>
    </cfRule>
  </conditionalFormatting>
  <conditionalFormatting sqref="W8">
    <cfRule type="containsText" dxfId="2" priority="1" operator="containsText" text="Bajo">
      <formula>NOT(ISERROR(SEARCH("Bajo",W8)))</formula>
    </cfRule>
    <cfRule type="containsText" dxfId="1" priority="2" operator="containsText" text="Medio">
      <formula>NOT(ISERROR(SEARCH("Medio",W8)))</formula>
    </cfRule>
    <cfRule type="containsText" dxfId="0" priority="3" operator="containsText" text="Alto">
      <formula>NOT(ISERROR(SEARCH("Alto",W8)))</formula>
    </cfRule>
  </conditionalFormatting>
  <dataValidations count="6">
    <dataValidation type="list" allowBlank="1" showInputMessage="1" showErrorMessage="1" sqref="G8:G40" xr:uid="{494D043B-6891-4400-B750-84D24FF285F5}">
      <formula1>$G$42:$G$44</formula1>
    </dataValidation>
    <dataValidation type="list" allowBlank="1" showInputMessage="1" showErrorMessage="1" sqref="I8:I40" xr:uid="{16681432-661A-4D55-9048-E4A8F2C92587}">
      <formula1>$I$42:$I$44</formula1>
    </dataValidation>
    <dataValidation type="list" allowBlank="1" showInputMessage="1" showErrorMessage="1" sqref="X8 X12:X13 X17:X21" xr:uid="{E199261B-C0AD-4DB2-A122-5480F329EBA9}">
      <formula1>$X$41:$X$45</formula1>
    </dataValidation>
    <dataValidation type="list" allowBlank="1" showInputMessage="1" showErrorMessage="1" sqref="O8:O40" xr:uid="{B96C314C-7683-44AB-8D35-46AF65FC4FB7}">
      <formula1>$O$44:$O$45</formula1>
    </dataValidation>
    <dataValidation type="list" allowBlank="1" showInputMessage="1" showErrorMessage="1" sqref="P8:P42" xr:uid="{80C40653-9833-47A6-8C6C-043D8322D91B}">
      <formula1>$P$44:$P$45</formula1>
    </dataValidation>
    <dataValidation type="list" allowBlank="1" showInputMessage="1" showErrorMessage="1" sqref="D8:D9 D17:D40 D12:D13" xr:uid="{70C5D4E9-4018-4106-951A-37EA84286BE6}">
      <formula1>$D$43:$D$49</formula1>
    </dataValidation>
  </dataValidations>
  <hyperlinks>
    <hyperlink ref="I7" location="'Estructura de Riesgos FP'!F3" display="Impacto" xr:uid="{99080E2E-BDC4-43A6-BDB1-7F7FF03D0E36}"/>
    <hyperlink ref="G7" location="'Estructura de Riesgos FP'!E3" display="Probabilidad" xr:uid="{D050DCF7-8328-44FF-B242-E73DE8058ECB}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de valoración</vt:lpstr>
      <vt:lpstr>TESORERÍA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ALEXANDRA NEGRETE ROJAS</cp:lastModifiedBy>
  <cp:lastPrinted>2020-02-12T16:40:37Z</cp:lastPrinted>
  <dcterms:created xsi:type="dcterms:W3CDTF">2018-09-28T16:14:14Z</dcterms:created>
  <dcterms:modified xsi:type="dcterms:W3CDTF">2024-01-31T20:37:16Z</dcterms:modified>
</cp:coreProperties>
</file>