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tadistica2\COMPARTIDO CALIDAD\CALIDAD\2024\MAPAS DE RIESGOS\ASISTENCIALES\"/>
    </mc:Choice>
  </mc:AlternateContent>
  <xr:revisionPtr revIDLastSave="0" documentId="13_ncr:1_{A1AF2317-1B21-4327-B5A1-154577CF5EA7}" xr6:coauthVersionLast="47" xr6:coauthVersionMax="47" xr10:uidLastSave="{00000000-0000-0000-0000-000000000000}"/>
  <bookViews>
    <workbookView xWindow="-120" yWindow="-120" windowWidth="20730" windowHeight="11160" xr2:uid="{27A3EECB-699B-4797-ADCD-0932A1868B5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U31" i="1" s="1"/>
  <c r="U30" i="1"/>
  <c r="V30" i="1" s="1"/>
  <c r="W30" i="1" s="1"/>
  <c r="L30" i="1"/>
  <c r="M30" i="1" s="1"/>
  <c r="K30" i="1"/>
  <c r="K29" i="1"/>
  <c r="K28" i="1"/>
  <c r="K27" i="1"/>
  <c r="L27" i="1" s="1"/>
  <c r="K26" i="1"/>
  <c r="K25" i="1"/>
  <c r="L24" i="1"/>
  <c r="U25" i="1" s="1"/>
  <c r="K24" i="1"/>
  <c r="K22" i="1"/>
  <c r="K21" i="1"/>
  <c r="L21" i="1" s="1"/>
  <c r="K19" i="1"/>
  <c r="L19" i="1" s="1"/>
  <c r="K18" i="1"/>
  <c r="L18" i="1" s="1"/>
  <c r="K17" i="1"/>
  <c r="K16" i="1"/>
  <c r="L16" i="1" s="1"/>
  <c r="K15" i="1"/>
  <c r="K14" i="1"/>
  <c r="L14" i="1" s="1"/>
  <c r="K11" i="1"/>
  <c r="U11" i="1" s="1"/>
  <c r="V11" i="1" s="1"/>
  <c r="W11" i="1" s="1"/>
  <c r="U9" i="1"/>
  <c r="V9" i="1" s="1"/>
  <c r="W9" i="1" s="1"/>
  <c r="K9" i="1"/>
  <c r="L9" i="1" s="1"/>
  <c r="M9" i="1" s="1"/>
  <c r="K8" i="1"/>
  <c r="L8" i="1" s="1"/>
  <c r="U8" i="1" l="1"/>
  <c r="V8" i="1" s="1"/>
  <c r="W8" i="1" s="1"/>
  <c r="M8" i="1"/>
  <c r="M14" i="1"/>
  <c r="U15" i="1"/>
  <c r="U14" i="1"/>
  <c r="V14" i="1" s="1"/>
  <c r="W14" i="1" s="1"/>
  <c r="U18" i="1"/>
  <c r="V18" i="1" s="1"/>
  <c r="W18" i="1" s="1"/>
  <c r="M18" i="1"/>
  <c r="M27" i="1"/>
  <c r="U29" i="1"/>
  <c r="U28" i="1"/>
  <c r="U27" i="1"/>
  <c r="V27" i="1" s="1"/>
  <c r="W27" i="1" s="1"/>
  <c r="U19" i="1"/>
  <c r="V19" i="1" s="1"/>
  <c r="W19" i="1" s="1"/>
  <c r="M19" i="1"/>
  <c r="U17" i="1"/>
  <c r="U16" i="1"/>
  <c r="V16" i="1" s="1"/>
  <c r="W16" i="1" s="1"/>
  <c r="M16" i="1"/>
  <c r="U23" i="1"/>
  <c r="U22" i="1"/>
  <c r="U21" i="1"/>
  <c r="V21" i="1" s="1"/>
  <c r="W21" i="1" s="1"/>
  <c r="M21" i="1"/>
  <c r="U26" i="1"/>
  <c r="L11" i="1"/>
  <c r="M11" i="1" s="1"/>
  <c r="M24" i="1"/>
  <c r="U24" i="1"/>
  <c r="V24" i="1" l="1"/>
  <c r="W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Gustavo Martinez</author>
  </authors>
  <commentList>
    <comment ref="Q6" authorId="0" shapeId="0" xr:uid="{5FE4E9D1-15A1-4E33-80DA-987C3B92C191}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No Existe y no Documentado   0% 
Si existe y no documentado 50%
Existe y documentado 75%
</t>
        </r>
      </text>
    </comment>
  </commentList>
</comments>
</file>

<file path=xl/sharedStrings.xml><?xml version="1.0" encoding="utf-8"?>
<sst xmlns="http://schemas.openxmlformats.org/spreadsheetml/2006/main" count="301" uniqueCount="163">
  <si>
    <t>Código: C.6.FOR.OO3</t>
  </si>
  <si>
    <t xml:space="preserve">Versión:01 </t>
  </si>
  <si>
    <t>Fecha: Diciembre de 2018</t>
  </si>
  <si>
    <t>Aprobado por: Gestión de la calidad</t>
  </si>
  <si>
    <t>Nombre del área / proceso</t>
  </si>
  <si>
    <t>Unidad de cuidados intensivos</t>
  </si>
  <si>
    <t>Líder del área / proceso</t>
  </si>
  <si>
    <t xml:space="preserve">Nombre del  área </t>
  </si>
  <si>
    <t>Código del riesgo</t>
  </si>
  <si>
    <t>Nombre del riesgo</t>
  </si>
  <si>
    <t xml:space="preserve">Descripción </t>
  </si>
  <si>
    <t>Clasificación</t>
  </si>
  <si>
    <t xml:space="preserve">Causas </t>
  </si>
  <si>
    <t xml:space="preserve">Consecuencias </t>
  </si>
  <si>
    <t>Riesgo absoluto</t>
  </si>
  <si>
    <t>Existe control?</t>
  </si>
  <si>
    <t>Control documentado</t>
  </si>
  <si>
    <t>Valoración control</t>
  </si>
  <si>
    <t>Descripción del control</t>
  </si>
  <si>
    <t>Frecuencia del control</t>
  </si>
  <si>
    <t xml:space="preserve">Responsable </t>
  </si>
  <si>
    <t>Riesgo Residual</t>
  </si>
  <si>
    <t>Tratamiento</t>
  </si>
  <si>
    <t>Prob/ Frec</t>
  </si>
  <si>
    <t>Valor</t>
  </si>
  <si>
    <t>Impact/ Gravedad</t>
  </si>
  <si>
    <t>Valor Nivel</t>
  </si>
  <si>
    <t>PROM</t>
  </si>
  <si>
    <t xml:space="preserve">Nivel </t>
  </si>
  <si>
    <t>B.2.2 R001</t>
  </si>
  <si>
    <t xml:space="preserve">Contacto directo con sustancias medicamentosas </t>
  </si>
  <si>
    <t xml:space="preserve">Déficit en elementos de protección personal y en los trabajadores de cada área para desarrollar  funciones propias de su labor </t>
  </si>
  <si>
    <t>Riesgo operativo</t>
  </si>
  <si>
    <t>Falta de recursos para obtener los elementos</t>
  </si>
  <si>
    <t>Enfermedades adquiridas/ Dermatitis por contacto</t>
  </si>
  <si>
    <t>Media</t>
  </si>
  <si>
    <t>Moderado</t>
  </si>
  <si>
    <t>SI</t>
  </si>
  <si>
    <t>NO</t>
  </si>
  <si>
    <t>Uso de elementos de protección personal</t>
  </si>
  <si>
    <t>Permanente</t>
  </si>
  <si>
    <t xml:space="preserve">Suministro
Salud Ocupacional.
</t>
  </si>
  <si>
    <t>Reducir el riesgo</t>
  </si>
  <si>
    <t>B.2.2 R002</t>
  </si>
  <si>
    <t xml:space="preserve">Falta de adherencia al protocolo de lavado de manos </t>
  </si>
  <si>
    <t xml:space="preserve"> No se está cumpliendo al 100%  la adherencia al protocolo de lavado de manos.</t>
  </si>
  <si>
    <t>Incumplimiento por parte del personal asistencial como por parte de familiares y visitantes.</t>
  </si>
  <si>
    <t xml:space="preserve">Aumento en el número de infecciones/ Aumento de la mortalidad </t>
  </si>
  <si>
    <t>Alta</t>
  </si>
  <si>
    <t>Implementar por medio de campañas el estricto cumplimento del lavado de manos en personal asistencial , familiares y visitantes.</t>
  </si>
  <si>
    <t xml:space="preserve">Atención al usuario 
Recursos  humanos 
Salud ocupacional 
Seguridad del paciente 
</t>
  </si>
  <si>
    <t>Propagación de virus y bacterias.</t>
  </si>
  <si>
    <t>B.2.2 R003</t>
  </si>
  <si>
    <t xml:space="preserve">Falta de oportunidad en los tiempos de espera de autorización de procedimientos y/o  dispositivos médicos </t>
  </si>
  <si>
    <t>Se evidencia mucho tiempo transcurrido desde la fecha  en que se solicita la autorización de procedimientos y/o dispositivos médicos hasta la fecha en que es autorizado por parte de la EPS</t>
  </si>
  <si>
    <t>Falencias en los procesos de autorización lo que ocasiona demora en el tiempo.</t>
  </si>
  <si>
    <t>Estancias prolongadas y efectos adversos.</t>
  </si>
  <si>
    <t>Catastrófico</t>
  </si>
  <si>
    <t>Realizar una planilla en la cual se especifique la fecha y hora de la solicitud del procedimiento y/o  dispositivos médicos y la fecha y hora en que es generada la autorización del mismo.</t>
  </si>
  <si>
    <t xml:space="preserve">Central de autorizaciones
Auditoria medica 
</t>
  </si>
  <si>
    <t>Aumento de la mortalidad/  Aumento en las glosas.</t>
  </si>
  <si>
    <t>Retiro voluntario.</t>
  </si>
  <si>
    <t>B.2.2 R004</t>
  </si>
  <si>
    <t xml:space="preserve">Exposición excesiva a carga dinámica y a carga estática </t>
  </si>
  <si>
    <t xml:space="preserve">Desplazamientos continuos a las diferentes servicios dentro de la ESE y posturas prolongadas por la realización de labores propias del cargo. </t>
  </si>
  <si>
    <t xml:space="preserve">Movilización de usuarios con peso mayor a 25 Kg </t>
  </si>
  <si>
    <t xml:space="preserve"> Fatiga muscular/  Lesiones osteomusculares</t>
  </si>
  <si>
    <t>Baja</t>
  </si>
  <si>
    <t>Implementar pausas activas seguidas en la semana.</t>
  </si>
  <si>
    <t xml:space="preserve"> Gerencia 
 Subdirección administrativa 
Salud Ocupacional
</t>
  </si>
  <si>
    <t>Falta de realización de pausas activas para evitar posturas prolongadas</t>
  </si>
  <si>
    <t xml:space="preserve">Enfermedades ergonómicas </t>
  </si>
  <si>
    <t>Leve</t>
  </si>
  <si>
    <t>Diseño del programa de vigilancia epidemiológica para riesgo ergonómico</t>
  </si>
  <si>
    <t>B.2.2 R005</t>
  </si>
  <si>
    <t>Desconocimiento del plan de emergencias</t>
  </si>
  <si>
    <t>Falta de capacitación y entrenamiento para emergencias</t>
  </si>
  <si>
    <t>Desconocimiento por parte del personal.</t>
  </si>
  <si>
    <t xml:space="preserve">Politraumatismos/ Fracturas/Quemaduras
</t>
  </si>
  <si>
    <t>Señalización de las áreas y las rutas de evacuación</t>
  </si>
  <si>
    <t xml:space="preserve">Gerencia
Mantenimiento
Salud Ocupacional
</t>
  </si>
  <si>
    <t>Falta de capacitaciones sobre el plan de emergencias.</t>
  </si>
  <si>
    <t>Realizar capacitaciones por parte de la oficina de recursos humanos</t>
  </si>
  <si>
    <t>B.2.2 R006</t>
  </si>
  <si>
    <t>Falta de apoyo psicoterapéutico en los informes a los familiares por parte de los intensivistas.</t>
  </si>
  <si>
    <t>La mayoría de los familiares de los pacientes hacen negación a la patología, evolución y pronóstico.</t>
  </si>
  <si>
    <t>Falencias en el proceso de apoyo</t>
  </si>
  <si>
    <t xml:space="preserve">Deterioro en las relaciones interpersonales/ Maltrato verbal Y físico/Shock emocional
</t>
  </si>
  <si>
    <t>Incluir apoyo psicoterapéutico en el momento del informe a familiares  del estado de salud del paciente crítico.</t>
  </si>
  <si>
    <t xml:space="preserve"> Médicos intensivistas
psicología
</t>
  </si>
  <si>
    <t>Asumir el riesgo</t>
  </si>
  <si>
    <t>B.2.2 R007</t>
  </si>
  <si>
    <t>Falta de evidencia de adherencia a guías, protocolos de manejo y técnicas especializadas de manejo en el paciente critico.</t>
  </si>
  <si>
    <t>Falta de retroalimentación y autoevaluación  en guías,  protocolos de manejo y técnicas especializadas de manejo en el paciente critico por parte del personal médico y de enfermería</t>
  </si>
  <si>
    <t>Desconocimiento en las guías y protocolos por parte del personal.</t>
  </si>
  <si>
    <t xml:space="preserve">Procedimientos incorrectos </t>
  </si>
  <si>
    <t>Realizar capacitación y evaluación a cerca de guías, protocolos de manejo y técnicas especializadas de manejo en el paciente crítico por parte del personal médico y de enfermería.</t>
  </si>
  <si>
    <t>Mensualmente</t>
  </si>
  <si>
    <t xml:space="preserve">Médicos intensivistas
Enfermeras Jefes 
</t>
  </si>
  <si>
    <t>Aumento en número de efectos adversos en el servicio.</t>
  </si>
  <si>
    <t>B.2.2.R008</t>
  </si>
  <si>
    <t xml:space="preserve">Incumplimiento de  la política de seguridad del paciente </t>
  </si>
  <si>
    <t xml:space="preserve">Implementación de prácticas inseguras que no son acordes con la política de seguridad del paciente </t>
  </si>
  <si>
    <t>Riesgo de cumplimiento</t>
  </si>
  <si>
    <t>Falta de capacitación y/o desinterés por parte del personal</t>
  </si>
  <si>
    <t>Mala prestación del servicio / Afectación en la salud de los pacientes</t>
  </si>
  <si>
    <t>El área de gestión de calidad realiza la medición de adherencia de las guías clínicas</t>
  </si>
  <si>
    <t>Mensual</t>
  </si>
  <si>
    <t>Coordinador de calidad / enfermeras jefe de servicio</t>
  </si>
  <si>
    <t xml:space="preserve">Falta de conocimientos o de capacidad para desarrollar el trabajo </t>
  </si>
  <si>
    <t>Multas y/o sanciones por parte  de los entes de control</t>
  </si>
  <si>
    <t>El área de gestión de calidad realiza capacitaciones en los diversos temas para el aseguramiento de la calidad</t>
  </si>
  <si>
    <t>Según se requiera</t>
  </si>
  <si>
    <t>Existe un comité de seguridad del paciente / Se hacen reuniones permanentes entre la jefe del área y las auxiliares de enfermería</t>
  </si>
  <si>
    <t>Mensual / permanente</t>
  </si>
  <si>
    <t>B.2.2.R009</t>
  </si>
  <si>
    <t>Falencias en el diligenciamiento de las historias clínicas y/o notas de enfermería</t>
  </si>
  <si>
    <t>Los médicos no realizan la evolución en la historia/ letra ilegible/ la información diligenciada no es acorde a la realidad</t>
  </si>
  <si>
    <t>Seguridad el paciente realiza rondas diarias/ se realiza comité de historias clínicas/ se tienen auditores concurrentes por piso los cuales deben auditar las historias</t>
  </si>
  <si>
    <t>Diario (cada cambio de turno)</t>
  </si>
  <si>
    <t>La notas de enfermería son incompletas no reflejan toda la información que debería  / letra ilegible</t>
  </si>
  <si>
    <t>Mutilación y/o muerte del paciente</t>
  </si>
  <si>
    <t>Siempre que se recibe y entrega el turno la enfermera jefe revisa las historias clínicas y las notas de enfermería, se verifica el diligenciamiento de las notas (procedimientos, aplicación de medicamentos)</t>
  </si>
  <si>
    <t>Fallas en el software dinámica gerencial</t>
  </si>
  <si>
    <t>Se tiene un área de sistemas que brinda soporte al software.</t>
  </si>
  <si>
    <t>Ingeniero de sistemas</t>
  </si>
  <si>
    <t>B.2.2.R010</t>
  </si>
  <si>
    <t>Posibles eventos adversos que se presenten en el servicio</t>
  </si>
  <si>
    <t>Daño no intencionado al paciente  que pudo haber llevado a la muerte o al deterioro serio de la salud del paciente</t>
  </si>
  <si>
    <t>Enfermedad o daño que amenace la vida</t>
  </si>
  <si>
    <t xml:space="preserve">Multas y/o sanciones por parte  de los entes de control.
Pérdida de la vida / daño parcial permanente </t>
  </si>
  <si>
    <t>Diario</t>
  </si>
  <si>
    <t xml:space="preserve">Seguridad del paciente/ jefes de enfermería / </t>
  </si>
  <si>
    <t>Condición que requiera una intervención médica o quirúrgica para prevenir un daño permanente de una estructura o función corporal.</t>
  </si>
  <si>
    <t>Deterioro serio de la salud del paciente / estancias prolongadas</t>
  </si>
  <si>
    <t xml:space="preserve">Se tiene un formato para el reporte de eventos adversos y se le hace análisis </t>
  </si>
  <si>
    <t>Incapacidad permanente parcial/hospitalización o una prolongación en la hospitalización.</t>
  </si>
  <si>
    <t>Pérdida de la vida del paciente</t>
  </si>
  <si>
    <t>Seguridad del paciente realiza rondas diarias para identificar reporte de eventos</t>
  </si>
  <si>
    <t>B.2.2.R011</t>
  </si>
  <si>
    <t xml:space="preserve">Fallas de los equipos biomédicos </t>
  </si>
  <si>
    <t>Falla en los equipos biomédicos que afecten la prestación del servicio</t>
  </si>
  <si>
    <t xml:space="preserve">Incumplimiento del plan de mantenimiento preventivo </t>
  </si>
  <si>
    <t>Mala prestación del servicio 
Afectación en la salud de los pacientes
Multas y/o sanciones por parte  de los entes de control</t>
  </si>
  <si>
    <t>Existe un plan de mantenimiento preventivo de equipos biomédicos y se le hace seguimiento mensual por parte de la oficina de planeación</t>
  </si>
  <si>
    <t>Ingeniero Biomédico</t>
  </si>
  <si>
    <t>Falta de recursos para la ejecución del plan de mantenimiento preventivo y/o correctivo</t>
  </si>
  <si>
    <t>En el presupuesto se asigna un rubro para el mantenimiento de infraestructura y equipos biomédicos.</t>
  </si>
  <si>
    <t>Anual</t>
  </si>
  <si>
    <t xml:space="preserve">Gerente / </t>
  </si>
  <si>
    <t>Probabilidad</t>
  </si>
  <si>
    <t>Impacto</t>
  </si>
  <si>
    <t>Evitar el riesgo</t>
  </si>
  <si>
    <t>Compartir el riesgo</t>
  </si>
  <si>
    <t>Riesgo de imagen</t>
  </si>
  <si>
    <t>Transferir el riesgo</t>
  </si>
  <si>
    <t>Riesgo de tecnología</t>
  </si>
  <si>
    <t>Riesgo estratégico</t>
  </si>
  <si>
    <t>Riesgo de corrupción</t>
  </si>
  <si>
    <t>Riesgo financiero</t>
  </si>
  <si>
    <t>UEN INTERNACION</t>
  </si>
  <si>
    <t xml:space="preserve">Mapa de riesgo 
Hospital San Jerónimo de Montería  
Vigencia 2024                                                                   </t>
  </si>
  <si>
    <t>Mapa de riesgo 
Hospital San Jerónimo de Montería 
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</si>
</sst>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1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9" fontId="4" fillId="0" borderId="1" xfId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9" fontId="4" fillId="0" borderId="10" xfId="1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9" fontId="4" fillId="0" borderId="14" xfId="1" applyFont="1" applyBorder="1" applyAlignment="1">
      <alignment horizontal="center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9" fontId="4" fillId="0" borderId="14" xfId="1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9" fontId="5" fillId="0" borderId="14" xfId="1" applyFont="1" applyBorder="1" applyAlignment="1">
      <alignment horizontal="center" vertical="center"/>
    </xf>
    <xf numFmtId="0" fontId="5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justify" vertical="center"/>
    </xf>
    <xf numFmtId="0" fontId="5" fillId="0" borderId="19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9" fontId="5" fillId="0" borderId="17" xfId="1" applyFont="1" applyBorder="1" applyAlignment="1">
      <alignment horizontal="center" vertical="center"/>
    </xf>
    <xf numFmtId="0" fontId="5" fillId="0" borderId="18" xfId="0" applyFont="1" applyBorder="1" applyAlignment="1">
      <alignment horizontal="justify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center"/>
    </xf>
    <xf numFmtId="0" fontId="5" fillId="0" borderId="20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center" vertical="center"/>
    </xf>
    <xf numFmtId="9" fontId="5" fillId="0" borderId="18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/>
  </cellXfs>
  <cellStyles count="2">
    <cellStyle name="Normal" xfId="0" builtinId="0"/>
    <cellStyle name="Porcentaje" xfId="1" builtinId="5"/>
  </cellStyles>
  <dxfs count="44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417368</xdr:colOff>
      <xdr:row>0</xdr:row>
      <xdr:rowOff>138544</xdr:rowOff>
    </xdr:from>
    <xdr:to>
      <xdr:col>13</xdr:col>
      <xdr:colOff>417368</xdr:colOff>
      <xdr:row>3</xdr:row>
      <xdr:rowOff>145183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0F0899D-0732-426E-B472-3A19D19451E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2266468" y="138544"/>
          <a:ext cx="0" cy="5749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619125</xdr:colOff>
      <xdr:row>0</xdr:row>
      <xdr:rowOff>9525</xdr:rowOff>
    </xdr:from>
    <xdr:to>
      <xdr:col>1</xdr:col>
      <xdr:colOff>1647825</xdr:colOff>
      <xdr:row>4</xdr:row>
      <xdr:rowOff>41275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CCAAA5-599C-44C9-ACB9-86EA68BFED4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525"/>
          <a:ext cx="1714500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647700</xdr:colOff>
      <xdr:row>0</xdr:row>
      <xdr:rowOff>0</xdr:rowOff>
    </xdr:from>
    <xdr:to>
      <xdr:col>15</xdr:col>
      <xdr:colOff>38100</xdr:colOff>
      <xdr:row>4</xdr:row>
      <xdr:rowOff>31750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B40864-2609-4E0C-90B3-05BCAFD788F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0"/>
          <a:ext cx="171450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7507-F427-472E-9FD0-6993502F152C}">
  <dimension ref="A1:AA43"/>
  <sheetViews>
    <sheetView tabSelected="1" workbookViewId="0">
      <selection activeCell="C8" sqref="C8"/>
    </sheetView>
  </sheetViews>
  <sheetFormatPr baseColWidth="10" defaultColWidth="0" defaultRowHeight="0" customHeight="1" zeroHeight="1" x14ac:dyDescent="0.25"/>
  <cols>
    <col min="1" max="1" width="10.28515625" style="108" customWidth="1"/>
    <col min="2" max="2" width="29.140625" style="109" customWidth="1"/>
    <col min="3" max="3" width="33.7109375" style="53" customWidth="1"/>
    <col min="4" max="4" width="14.42578125" style="110" customWidth="1"/>
    <col min="5" max="5" width="29.140625" style="53" customWidth="1"/>
    <col min="6" max="6" width="29" style="53" customWidth="1"/>
    <col min="7" max="7" width="10.140625" style="111" customWidth="1"/>
    <col min="8" max="8" width="10" style="111" hidden="1"/>
    <col min="9" max="9" width="11.85546875" style="53" customWidth="1"/>
    <col min="10" max="10" width="8.28515625" style="53" hidden="1"/>
    <col min="11" max="11" width="9.7109375" style="53" hidden="1"/>
    <col min="12" max="12" width="8.28515625" style="53" hidden="1"/>
    <col min="13" max="13" width="10" style="53" customWidth="1"/>
    <col min="14" max="14" width="11.42578125" style="53" customWidth="1"/>
    <col min="15" max="16" width="13.42578125" style="53" customWidth="1"/>
    <col min="17" max="17" width="13.42578125" style="111" customWidth="1"/>
    <col min="18" max="18" width="49.7109375" style="53" customWidth="1"/>
    <col min="19" max="19" width="21.28515625" style="53" customWidth="1"/>
    <col min="20" max="20" width="18.42578125" style="53" customWidth="1"/>
    <col min="21" max="21" width="16.28515625" style="111" hidden="1"/>
    <col min="22" max="22" width="11.7109375" style="111" hidden="1"/>
    <col min="23" max="23" width="14.42578125" style="53" customWidth="1"/>
    <col min="24" max="24" width="15.28515625" style="53" customWidth="1"/>
    <col min="25" max="25" width="1.85546875" style="52" hidden="1" customWidth="1"/>
    <col min="26" max="27" width="0" style="53" hidden="1" customWidth="1"/>
    <col min="28" max="16384" width="11.42578125" style="53" hidden="1"/>
  </cols>
  <sheetData>
    <row r="1" spans="1:27" s="7" customFormat="1" ht="15.75" customHeight="1" x14ac:dyDescent="0.25">
      <c r="A1" s="1"/>
      <c r="B1" s="2"/>
      <c r="C1" s="3" t="s">
        <v>161</v>
      </c>
      <c r="D1" s="3"/>
      <c r="E1" s="3"/>
      <c r="F1" s="3"/>
      <c r="G1" s="4" t="s">
        <v>0</v>
      </c>
      <c r="H1" s="5"/>
      <c r="I1" s="5"/>
      <c r="J1" s="5"/>
      <c r="K1" s="6"/>
      <c r="N1" s="8"/>
      <c r="O1" s="9"/>
      <c r="P1" s="3" t="s">
        <v>162</v>
      </c>
      <c r="Q1" s="3"/>
      <c r="R1" s="3"/>
      <c r="S1" s="3"/>
      <c r="T1" s="3"/>
      <c r="U1" s="10"/>
      <c r="V1" s="10"/>
      <c r="W1" s="4" t="s">
        <v>0</v>
      </c>
      <c r="X1" s="5"/>
      <c r="Y1" s="5"/>
      <c r="Z1" s="5"/>
      <c r="AA1" s="6"/>
    </row>
    <row r="2" spans="1:27" s="7" customFormat="1" ht="15.75" x14ac:dyDescent="0.25">
      <c r="A2" s="2"/>
      <c r="B2" s="2"/>
      <c r="C2" s="3"/>
      <c r="D2" s="3"/>
      <c r="E2" s="3"/>
      <c r="F2" s="3"/>
      <c r="G2" s="4" t="s">
        <v>1</v>
      </c>
      <c r="H2" s="5"/>
      <c r="I2" s="5"/>
      <c r="J2" s="5"/>
      <c r="K2" s="6"/>
      <c r="N2" s="11"/>
      <c r="O2" s="12"/>
      <c r="P2" s="3"/>
      <c r="Q2" s="3"/>
      <c r="R2" s="3"/>
      <c r="S2" s="3"/>
      <c r="T2" s="3"/>
      <c r="U2" s="13"/>
      <c r="V2" s="13"/>
      <c r="W2" s="4" t="s">
        <v>1</v>
      </c>
      <c r="X2" s="5"/>
      <c r="Y2" s="5"/>
      <c r="Z2" s="5"/>
      <c r="AA2" s="6"/>
    </row>
    <row r="3" spans="1:27" s="7" customFormat="1" ht="15.75" customHeight="1" x14ac:dyDescent="0.25">
      <c r="A3" s="2"/>
      <c r="B3" s="2"/>
      <c r="C3" s="3"/>
      <c r="D3" s="3"/>
      <c r="E3" s="3"/>
      <c r="F3" s="3"/>
      <c r="G3" s="4" t="s">
        <v>2</v>
      </c>
      <c r="H3" s="5"/>
      <c r="I3" s="5"/>
      <c r="J3" s="5"/>
      <c r="K3" s="6"/>
      <c r="N3" s="11"/>
      <c r="O3" s="12"/>
      <c r="P3" s="3"/>
      <c r="Q3" s="3"/>
      <c r="R3" s="3"/>
      <c r="S3" s="3"/>
      <c r="T3" s="3"/>
      <c r="U3" s="10"/>
      <c r="V3" s="10"/>
      <c r="W3" s="4" t="s">
        <v>2</v>
      </c>
      <c r="X3" s="5"/>
      <c r="Y3" s="5"/>
      <c r="Z3" s="5"/>
      <c r="AA3" s="6"/>
    </row>
    <row r="4" spans="1:27" s="7" customFormat="1" ht="15.75" customHeight="1" x14ac:dyDescent="0.25">
      <c r="A4" s="2"/>
      <c r="B4" s="2"/>
      <c r="C4" s="3"/>
      <c r="D4" s="3"/>
      <c r="E4" s="3"/>
      <c r="F4" s="3"/>
      <c r="G4" s="4" t="s">
        <v>3</v>
      </c>
      <c r="H4" s="5"/>
      <c r="I4" s="5"/>
      <c r="J4" s="5"/>
      <c r="K4" s="6"/>
      <c r="N4" s="14"/>
      <c r="O4" s="15"/>
      <c r="P4" s="3"/>
      <c r="Q4" s="3"/>
      <c r="R4" s="3"/>
      <c r="S4" s="3"/>
      <c r="T4" s="3"/>
      <c r="U4" s="10"/>
      <c r="V4" s="10"/>
      <c r="W4" s="4" t="s">
        <v>3</v>
      </c>
      <c r="X4" s="5"/>
      <c r="Y4" s="5"/>
      <c r="Z4" s="5"/>
      <c r="AA4" s="6"/>
    </row>
    <row r="5" spans="1:27" s="7" customFormat="1" ht="25.5" customHeight="1" x14ac:dyDescent="0.25">
      <c r="A5" s="16" t="s">
        <v>4</v>
      </c>
      <c r="B5" s="2"/>
      <c r="C5" s="17" t="s">
        <v>5</v>
      </c>
      <c r="D5" s="17"/>
      <c r="E5" s="18" t="s">
        <v>6</v>
      </c>
      <c r="F5" s="17" t="s">
        <v>160</v>
      </c>
      <c r="G5" s="17"/>
      <c r="H5" s="17"/>
      <c r="I5" s="17"/>
      <c r="J5" s="17"/>
      <c r="K5" s="17"/>
      <c r="L5" s="17"/>
      <c r="M5" s="17"/>
      <c r="N5" s="16" t="s">
        <v>7</v>
      </c>
      <c r="O5" s="16"/>
      <c r="P5" s="16"/>
      <c r="Q5" s="16"/>
      <c r="R5" s="19" t="s">
        <v>5</v>
      </c>
      <c r="S5" s="19"/>
      <c r="T5" s="16" t="s">
        <v>6</v>
      </c>
      <c r="U5" s="16"/>
      <c r="V5" s="16"/>
      <c r="W5" s="16"/>
      <c r="X5" s="20" t="s">
        <v>160</v>
      </c>
      <c r="Y5" s="21"/>
    </row>
    <row r="6" spans="1:27" s="7" customFormat="1" ht="14.25" customHeight="1" x14ac:dyDescent="0.25">
      <c r="A6" s="22" t="s">
        <v>8</v>
      </c>
      <c r="B6" s="23" t="s">
        <v>9</v>
      </c>
      <c r="C6" s="22" t="s">
        <v>10</v>
      </c>
      <c r="D6" s="22" t="s">
        <v>11</v>
      </c>
      <c r="E6" s="22" t="s">
        <v>12</v>
      </c>
      <c r="F6" s="22" t="s">
        <v>13</v>
      </c>
      <c r="G6" s="24" t="s">
        <v>14</v>
      </c>
      <c r="H6" s="24"/>
      <c r="I6" s="24"/>
      <c r="J6" s="24"/>
      <c r="K6" s="24"/>
      <c r="L6" s="24"/>
      <c r="M6" s="24"/>
      <c r="N6" s="22" t="s">
        <v>8</v>
      </c>
      <c r="O6" s="24" t="s">
        <v>15</v>
      </c>
      <c r="P6" s="24" t="s">
        <v>16</v>
      </c>
      <c r="Q6" s="3" t="s">
        <v>17</v>
      </c>
      <c r="R6" s="22" t="s">
        <v>18</v>
      </c>
      <c r="S6" s="22" t="s">
        <v>19</v>
      </c>
      <c r="T6" s="22" t="s">
        <v>20</v>
      </c>
      <c r="U6" s="24" t="s">
        <v>21</v>
      </c>
      <c r="V6" s="24"/>
      <c r="W6" s="24"/>
      <c r="X6" s="22" t="s">
        <v>22</v>
      </c>
      <c r="Y6" s="21"/>
      <c r="Z6" s="21"/>
    </row>
    <row r="7" spans="1:27" s="7" customFormat="1" ht="27" customHeight="1" x14ac:dyDescent="0.25">
      <c r="A7" s="25"/>
      <c r="B7" s="26"/>
      <c r="C7" s="2"/>
      <c r="D7" s="22"/>
      <c r="E7" s="22"/>
      <c r="F7" s="22"/>
      <c r="G7" s="27" t="s">
        <v>23</v>
      </c>
      <c r="H7" s="28" t="s">
        <v>24</v>
      </c>
      <c r="I7" s="27" t="s">
        <v>25</v>
      </c>
      <c r="J7" s="28" t="s">
        <v>24</v>
      </c>
      <c r="K7" s="29" t="s">
        <v>26</v>
      </c>
      <c r="L7" s="29" t="s">
        <v>27</v>
      </c>
      <c r="M7" s="27" t="s">
        <v>28</v>
      </c>
      <c r="N7" s="2"/>
      <c r="O7" s="2"/>
      <c r="P7" s="2"/>
      <c r="Q7" s="2"/>
      <c r="R7" s="2"/>
      <c r="S7" s="2"/>
      <c r="T7" s="2"/>
      <c r="U7" s="27"/>
      <c r="V7" s="27"/>
      <c r="W7" s="27" t="s">
        <v>28</v>
      </c>
      <c r="X7" s="2"/>
      <c r="Y7" s="21"/>
    </row>
    <row r="8" spans="1:27" s="7" customFormat="1" ht="58.5" customHeight="1" x14ac:dyDescent="0.25">
      <c r="A8" s="30" t="s">
        <v>29</v>
      </c>
      <c r="B8" s="31" t="s">
        <v>30</v>
      </c>
      <c r="C8" s="31" t="s">
        <v>31</v>
      </c>
      <c r="D8" s="32" t="s">
        <v>32</v>
      </c>
      <c r="E8" s="31" t="s">
        <v>33</v>
      </c>
      <c r="F8" s="31" t="s">
        <v>34</v>
      </c>
      <c r="G8" s="20" t="s">
        <v>35</v>
      </c>
      <c r="H8" s="18">
        <v>2</v>
      </c>
      <c r="I8" s="20" t="s">
        <v>36</v>
      </c>
      <c r="J8" s="18">
        <v>10</v>
      </c>
      <c r="K8" s="18">
        <f>H8*J8</f>
        <v>20</v>
      </c>
      <c r="L8" s="18">
        <f>+AVERAGE(K8)</f>
        <v>20</v>
      </c>
      <c r="M8" s="20" t="str">
        <f>+IF(L8&lt;=5,"Aceptable",IF(AND(L8&gt;5,L8&lt;=10),"Tolerable",IF(AND(L8&gt;10,L8&lt;=30),"Moderado",IF(AND(L8&gt;30,L8&lt;=40),"Importante","Inaceptable"))))</f>
        <v>Moderado</v>
      </c>
      <c r="N8" s="30" t="s">
        <v>29</v>
      </c>
      <c r="O8" s="20" t="s">
        <v>37</v>
      </c>
      <c r="P8" s="20" t="s">
        <v>38</v>
      </c>
      <c r="Q8" s="33">
        <v>0.5</v>
      </c>
      <c r="R8" s="31" t="s">
        <v>39</v>
      </c>
      <c r="S8" s="20" t="s">
        <v>40</v>
      </c>
      <c r="T8" s="32" t="s">
        <v>41</v>
      </c>
      <c r="U8" s="20">
        <f>+L8-(L8*Q8)</f>
        <v>10</v>
      </c>
      <c r="V8" s="20">
        <f>+AVERAGE(U8)</f>
        <v>10</v>
      </c>
      <c r="W8" s="20" t="str">
        <f>+IF(V8&lt;=5,"Aceptable",IF(AND(V8&gt;5,V8&lt;=10),"Tolerable",IF(AND(V8&gt;10,V8&lt;=30),"Moderado",IF(AND(V8&gt;30,V8&lt;=40),"Importante","Inaceptable"))))</f>
        <v>Tolerable</v>
      </c>
      <c r="X8" s="32" t="s">
        <v>42</v>
      </c>
      <c r="Y8" s="21"/>
    </row>
    <row r="9" spans="1:27" s="7" customFormat="1" ht="42.75" customHeight="1" x14ac:dyDescent="0.25">
      <c r="A9" s="17" t="s">
        <v>43</v>
      </c>
      <c r="B9" s="34" t="s">
        <v>44</v>
      </c>
      <c r="C9" s="34" t="s">
        <v>45</v>
      </c>
      <c r="D9" s="3" t="s">
        <v>32</v>
      </c>
      <c r="E9" s="34" t="s">
        <v>46</v>
      </c>
      <c r="F9" s="31" t="s">
        <v>47</v>
      </c>
      <c r="G9" s="17" t="s">
        <v>48</v>
      </c>
      <c r="H9" s="16">
        <v>3</v>
      </c>
      <c r="I9" s="17" t="s">
        <v>36</v>
      </c>
      <c r="J9" s="16">
        <v>10</v>
      </c>
      <c r="K9" s="16">
        <f>+H9*J9</f>
        <v>30</v>
      </c>
      <c r="L9" s="16">
        <f>+AVERAGE(K9)</f>
        <v>30</v>
      </c>
      <c r="M9" s="17" t="str">
        <f t="shared" ref="M9:M19" si="0">+IF(L9&lt;=5,"Aceptable",IF(AND(L9&gt;5,L9&lt;=10),"Tolerable",IF(AND(L9&gt;10,L9&lt;=30),"Moderado",IF(AND(L9&gt;30,L9&lt;=40),"Importante","Inaceptable"))))</f>
        <v>Moderado</v>
      </c>
      <c r="N9" s="17" t="s">
        <v>43</v>
      </c>
      <c r="O9" s="35" t="s">
        <v>37</v>
      </c>
      <c r="P9" s="35" t="s">
        <v>37</v>
      </c>
      <c r="Q9" s="35">
        <v>0.75</v>
      </c>
      <c r="R9" s="34" t="s">
        <v>49</v>
      </c>
      <c r="S9" s="35" t="s">
        <v>40</v>
      </c>
      <c r="T9" s="36" t="s">
        <v>50</v>
      </c>
      <c r="U9" s="17">
        <f>+K9-(K9*Q9)</f>
        <v>7.5</v>
      </c>
      <c r="V9" s="17">
        <f>+AVERAGE(U9)</f>
        <v>7.5</v>
      </c>
      <c r="W9" s="17" t="str">
        <f>+IF(V9&lt;=5,"Aceptable",IF(AND(V9&gt;5,V9&lt;=10),"Tolerable",IF(AND(V9&gt;10,V9&lt;=30),"Moderado",IF(AND(V9&gt;30,V9&lt;=40),"Importante","Inaceptable"))))</f>
        <v>Tolerable</v>
      </c>
      <c r="X9" s="17" t="s">
        <v>42</v>
      </c>
      <c r="Y9" s="21"/>
    </row>
    <row r="10" spans="1:27" s="7" customFormat="1" ht="42.75" customHeight="1" x14ac:dyDescent="0.25">
      <c r="A10" s="17"/>
      <c r="B10" s="34"/>
      <c r="C10" s="34"/>
      <c r="D10" s="3"/>
      <c r="E10" s="34"/>
      <c r="F10" s="37" t="s">
        <v>51</v>
      </c>
      <c r="G10" s="17"/>
      <c r="H10" s="16"/>
      <c r="I10" s="17"/>
      <c r="J10" s="16"/>
      <c r="K10" s="16"/>
      <c r="L10" s="16"/>
      <c r="M10" s="17"/>
      <c r="N10" s="17"/>
      <c r="O10" s="35"/>
      <c r="P10" s="35"/>
      <c r="Q10" s="35"/>
      <c r="R10" s="34"/>
      <c r="S10" s="35"/>
      <c r="T10" s="35"/>
      <c r="U10" s="17"/>
      <c r="V10" s="17"/>
      <c r="W10" s="17"/>
      <c r="X10" s="17"/>
      <c r="Y10" s="21"/>
    </row>
    <row r="11" spans="1:27" s="7" customFormat="1" ht="38.25" customHeight="1" x14ac:dyDescent="0.25">
      <c r="A11" s="17" t="s">
        <v>52</v>
      </c>
      <c r="B11" s="34" t="s">
        <v>53</v>
      </c>
      <c r="C11" s="34" t="s">
        <v>54</v>
      </c>
      <c r="D11" s="3" t="s">
        <v>32</v>
      </c>
      <c r="E11" s="34" t="s">
        <v>55</v>
      </c>
      <c r="F11" s="31" t="s">
        <v>56</v>
      </c>
      <c r="G11" s="17" t="s">
        <v>35</v>
      </c>
      <c r="H11" s="16">
        <v>2</v>
      </c>
      <c r="I11" s="17" t="s">
        <v>57</v>
      </c>
      <c r="J11" s="16">
        <v>20</v>
      </c>
      <c r="K11" s="16">
        <f t="shared" ref="K11:K19" si="1">+H11*J11</f>
        <v>40</v>
      </c>
      <c r="L11" s="16">
        <f>+AVERAGE(K11:K13)</f>
        <v>40</v>
      </c>
      <c r="M11" s="17" t="str">
        <f t="shared" si="0"/>
        <v>Importante</v>
      </c>
      <c r="N11" s="17" t="s">
        <v>52</v>
      </c>
      <c r="O11" s="17" t="s">
        <v>37</v>
      </c>
      <c r="P11" s="17" t="s">
        <v>37</v>
      </c>
      <c r="Q11" s="35">
        <v>0.75</v>
      </c>
      <c r="R11" s="34" t="s">
        <v>58</v>
      </c>
      <c r="S11" s="17" t="s">
        <v>40</v>
      </c>
      <c r="T11" s="3" t="s">
        <v>59</v>
      </c>
      <c r="U11" s="17">
        <f>+K11-(K11*Q11)</f>
        <v>10</v>
      </c>
      <c r="V11" s="17">
        <f>+AVERAGE(U11)</f>
        <v>10</v>
      </c>
      <c r="W11" s="17" t="str">
        <f t="shared" ref="W11:W19" si="2">+IF(V11&lt;=5,"Aceptable",IF(AND(V11&gt;5,V11&lt;=10),"Tolerable",IF(AND(V11&gt;10,V11&lt;=30),"Moderado",IF(AND(V11&gt;30,V11&lt;=40),"Importante","Inaceptable"))))</f>
        <v>Tolerable</v>
      </c>
      <c r="X11" s="3" t="s">
        <v>42</v>
      </c>
      <c r="Y11" s="21"/>
    </row>
    <row r="12" spans="1:27" s="7" customFormat="1" ht="38.25" customHeight="1" x14ac:dyDescent="0.25">
      <c r="A12" s="17"/>
      <c r="B12" s="34"/>
      <c r="C12" s="34"/>
      <c r="D12" s="3"/>
      <c r="E12" s="34"/>
      <c r="F12" s="31" t="s">
        <v>60</v>
      </c>
      <c r="G12" s="17"/>
      <c r="H12" s="16"/>
      <c r="I12" s="17"/>
      <c r="J12" s="16"/>
      <c r="K12" s="16"/>
      <c r="L12" s="16"/>
      <c r="M12" s="17"/>
      <c r="N12" s="17"/>
      <c r="O12" s="17"/>
      <c r="P12" s="17"/>
      <c r="Q12" s="35"/>
      <c r="R12" s="34"/>
      <c r="S12" s="17"/>
      <c r="T12" s="17"/>
      <c r="U12" s="17"/>
      <c r="V12" s="17"/>
      <c r="W12" s="17"/>
      <c r="X12" s="3"/>
      <c r="Y12" s="21"/>
    </row>
    <row r="13" spans="1:27" s="7" customFormat="1" ht="38.25" customHeight="1" x14ac:dyDescent="0.25">
      <c r="A13" s="17"/>
      <c r="B13" s="34"/>
      <c r="C13" s="34"/>
      <c r="D13" s="3"/>
      <c r="E13" s="34"/>
      <c r="F13" s="37" t="s">
        <v>61</v>
      </c>
      <c r="G13" s="17"/>
      <c r="H13" s="16"/>
      <c r="I13" s="17"/>
      <c r="J13" s="16"/>
      <c r="K13" s="16"/>
      <c r="L13" s="16"/>
      <c r="M13" s="17"/>
      <c r="N13" s="17"/>
      <c r="O13" s="17"/>
      <c r="P13" s="17"/>
      <c r="Q13" s="35"/>
      <c r="R13" s="34"/>
      <c r="S13" s="17"/>
      <c r="T13" s="17"/>
      <c r="U13" s="17"/>
      <c r="V13" s="17"/>
      <c r="W13" s="17"/>
      <c r="X13" s="3"/>
      <c r="Y13" s="21"/>
    </row>
    <row r="14" spans="1:27" s="7" customFormat="1" ht="44.25" customHeight="1" x14ac:dyDescent="0.25">
      <c r="A14" s="17" t="s">
        <v>62</v>
      </c>
      <c r="B14" s="34" t="s">
        <v>63</v>
      </c>
      <c r="C14" s="34" t="s">
        <v>64</v>
      </c>
      <c r="D14" s="3" t="s">
        <v>32</v>
      </c>
      <c r="E14" s="31" t="s">
        <v>65</v>
      </c>
      <c r="F14" s="37" t="s">
        <v>66</v>
      </c>
      <c r="G14" s="20" t="s">
        <v>67</v>
      </c>
      <c r="H14" s="18">
        <v>1</v>
      </c>
      <c r="I14" s="20" t="s">
        <v>57</v>
      </c>
      <c r="J14" s="18">
        <v>20</v>
      </c>
      <c r="K14" s="18">
        <f t="shared" si="1"/>
        <v>20</v>
      </c>
      <c r="L14" s="16">
        <f>+AVERAGE(K14:K15)</f>
        <v>15</v>
      </c>
      <c r="M14" s="17" t="str">
        <f t="shared" si="0"/>
        <v>Moderado</v>
      </c>
      <c r="N14" s="17" t="s">
        <v>62</v>
      </c>
      <c r="O14" s="20" t="s">
        <v>37</v>
      </c>
      <c r="P14" s="20" t="s">
        <v>37</v>
      </c>
      <c r="Q14" s="33">
        <v>0.75</v>
      </c>
      <c r="R14" s="31" t="s">
        <v>68</v>
      </c>
      <c r="S14" s="17" t="s">
        <v>40</v>
      </c>
      <c r="T14" s="3" t="s">
        <v>69</v>
      </c>
      <c r="U14" s="20">
        <f>IFERROR(L14-(L14*Q14),"")</f>
        <v>3.75</v>
      </c>
      <c r="V14" s="17">
        <f>+AVERAGE(U14:U15)</f>
        <v>5.625</v>
      </c>
      <c r="W14" s="17" t="str">
        <f t="shared" si="2"/>
        <v>Tolerable</v>
      </c>
      <c r="X14" s="17" t="s">
        <v>42</v>
      </c>
      <c r="Y14" s="21"/>
    </row>
    <row r="15" spans="1:27" s="7" customFormat="1" ht="44.25" customHeight="1" x14ac:dyDescent="0.25">
      <c r="A15" s="17"/>
      <c r="B15" s="34"/>
      <c r="C15" s="34"/>
      <c r="D15" s="3"/>
      <c r="E15" s="31" t="s">
        <v>70</v>
      </c>
      <c r="F15" s="31" t="s">
        <v>71</v>
      </c>
      <c r="G15" s="20" t="s">
        <v>35</v>
      </c>
      <c r="H15" s="18">
        <v>2</v>
      </c>
      <c r="I15" s="20" t="s">
        <v>72</v>
      </c>
      <c r="J15" s="18">
        <v>5</v>
      </c>
      <c r="K15" s="18">
        <f t="shared" si="1"/>
        <v>10</v>
      </c>
      <c r="L15" s="16"/>
      <c r="M15" s="17"/>
      <c r="N15" s="17"/>
      <c r="O15" s="20" t="s">
        <v>37</v>
      </c>
      <c r="P15" s="20" t="s">
        <v>38</v>
      </c>
      <c r="Q15" s="33">
        <v>0.5</v>
      </c>
      <c r="R15" s="31" t="s">
        <v>73</v>
      </c>
      <c r="S15" s="17"/>
      <c r="T15" s="17"/>
      <c r="U15" s="20">
        <f>IFERROR(L14-(L14*Q15),"")</f>
        <v>7.5</v>
      </c>
      <c r="V15" s="17"/>
      <c r="W15" s="17"/>
      <c r="X15" s="17"/>
      <c r="Y15" s="21"/>
    </row>
    <row r="16" spans="1:27" ht="36" customHeight="1" x14ac:dyDescent="0.25">
      <c r="A16" s="38" t="s">
        <v>74</v>
      </c>
      <c r="B16" s="39" t="s">
        <v>75</v>
      </c>
      <c r="C16" s="40" t="s">
        <v>76</v>
      </c>
      <c r="D16" s="41" t="s">
        <v>32</v>
      </c>
      <c r="E16" s="42" t="s">
        <v>77</v>
      </c>
      <c r="F16" s="40" t="s">
        <v>78</v>
      </c>
      <c r="G16" s="43" t="s">
        <v>35</v>
      </c>
      <c r="H16" s="44">
        <v>2</v>
      </c>
      <c r="I16" s="43" t="s">
        <v>36</v>
      </c>
      <c r="J16" s="44">
        <v>10</v>
      </c>
      <c r="K16" s="44">
        <f t="shared" si="1"/>
        <v>20</v>
      </c>
      <c r="L16" s="45">
        <f>+AVERAGE(K16:K17)</f>
        <v>15</v>
      </c>
      <c r="M16" s="46" t="str">
        <f t="shared" si="0"/>
        <v>Moderado</v>
      </c>
      <c r="N16" s="38" t="s">
        <v>74</v>
      </c>
      <c r="O16" s="47" t="s">
        <v>37</v>
      </c>
      <c r="P16" s="48" t="s">
        <v>38</v>
      </c>
      <c r="Q16" s="49">
        <v>0.5</v>
      </c>
      <c r="R16" s="50" t="s">
        <v>79</v>
      </c>
      <c r="S16" s="38" t="s">
        <v>40</v>
      </c>
      <c r="T16" s="51" t="s">
        <v>80</v>
      </c>
      <c r="U16" s="48">
        <f>IFERROR(L16-(L16*Q16),"")</f>
        <v>7.5</v>
      </c>
      <c r="V16" s="38">
        <f>+AVERAGE(U16:U17)</f>
        <v>5.625</v>
      </c>
      <c r="W16" s="38" t="str">
        <f t="shared" si="2"/>
        <v>Tolerable</v>
      </c>
      <c r="X16" s="17" t="s">
        <v>42</v>
      </c>
    </row>
    <row r="17" spans="1:25" ht="38.25" customHeight="1" x14ac:dyDescent="0.25">
      <c r="A17" s="54"/>
      <c r="B17" s="55"/>
      <c r="C17" s="34"/>
      <c r="D17" s="3"/>
      <c r="E17" s="31" t="s">
        <v>81</v>
      </c>
      <c r="F17" s="34"/>
      <c r="G17" s="20" t="s">
        <v>67</v>
      </c>
      <c r="H17" s="18">
        <v>1</v>
      </c>
      <c r="I17" s="20" t="s">
        <v>36</v>
      </c>
      <c r="J17" s="18">
        <v>10</v>
      </c>
      <c r="K17" s="18">
        <f t="shared" si="1"/>
        <v>10</v>
      </c>
      <c r="L17" s="16"/>
      <c r="M17" s="17"/>
      <c r="N17" s="54"/>
      <c r="O17" s="56" t="s">
        <v>37</v>
      </c>
      <c r="P17" s="57" t="s">
        <v>37</v>
      </c>
      <c r="Q17" s="58">
        <v>0.75</v>
      </c>
      <c r="R17" s="59" t="s">
        <v>82</v>
      </c>
      <c r="S17" s="54"/>
      <c r="T17" s="54"/>
      <c r="U17" s="57">
        <f>IFERROR(L16-(L16*Q17),"")</f>
        <v>3.75</v>
      </c>
      <c r="V17" s="54"/>
      <c r="W17" s="54"/>
      <c r="X17" s="17"/>
    </row>
    <row r="18" spans="1:25" ht="65.25" customHeight="1" x14ac:dyDescent="0.25">
      <c r="A18" s="60" t="s">
        <v>83</v>
      </c>
      <c r="B18" s="59" t="s">
        <v>84</v>
      </c>
      <c r="C18" s="61" t="s">
        <v>85</v>
      </c>
      <c r="D18" s="62" t="s">
        <v>32</v>
      </c>
      <c r="E18" s="50" t="s">
        <v>86</v>
      </c>
      <c r="F18" s="61" t="s">
        <v>87</v>
      </c>
      <c r="G18" s="48" t="s">
        <v>67</v>
      </c>
      <c r="H18" s="63">
        <v>1</v>
      </c>
      <c r="I18" s="48" t="s">
        <v>36</v>
      </c>
      <c r="J18" s="63">
        <v>10</v>
      </c>
      <c r="K18" s="63">
        <f t="shared" si="1"/>
        <v>10</v>
      </c>
      <c r="L18" s="63">
        <f>+AVERAGE(K18)</f>
        <v>10</v>
      </c>
      <c r="M18" s="48" t="str">
        <f t="shared" si="0"/>
        <v>Tolerable</v>
      </c>
      <c r="N18" s="60" t="s">
        <v>83</v>
      </c>
      <c r="O18" s="57" t="s">
        <v>37</v>
      </c>
      <c r="P18" s="57" t="s">
        <v>37</v>
      </c>
      <c r="Q18" s="58">
        <v>0.75</v>
      </c>
      <c r="R18" s="59" t="s">
        <v>88</v>
      </c>
      <c r="S18" s="57" t="s">
        <v>40</v>
      </c>
      <c r="T18" s="64" t="s">
        <v>89</v>
      </c>
      <c r="U18" s="57">
        <f>IFERROR(L18-(L18*Q18),"")</f>
        <v>2.5</v>
      </c>
      <c r="V18" s="57">
        <f>+AVERAGE(U18)</f>
        <v>2.5</v>
      </c>
      <c r="W18" s="57" t="str">
        <f t="shared" si="2"/>
        <v>Aceptable</v>
      </c>
      <c r="X18" s="64" t="s">
        <v>90</v>
      </c>
    </row>
    <row r="19" spans="1:25" ht="43.5" customHeight="1" x14ac:dyDescent="0.25">
      <c r="A19" s="54" t="s">
        <v>91</v>
      </c>
      <c r="B19" s="65" t="s">
        <v>92</v>
      </c>
      <c r="C19" s="65" t="s">
        <v>93</v>
      </c>
      <c r="D19" s="66" t="s">
        <v>32</v>
      </c>
      <c r="E19" s="65" t="s">
        <v>94</v>
      </c>
      <c r="F19" s="59" t="s">
        <v>95</v>
      </c>
      <c r="G19" s="57" t="s">
        <v>67</v>
      </c>
      <c r="H19" s="67">
        <v>1</v>
      </c>
      <c r="I19" s="54" t="s">
        <v>36</v>
      </c>
      <c r="J19" s="68">
        <v>10</v>
      </c>
      <c r="K19" s="68">
        <f t="shared" si="1"/>
        <v>10</v>
      </c>
      <c r="L19" s="68">
        <f>+AVERAGE(K19)</f>
        <v>10</v>
      </c>
      <c r="M19" s="54" t="str">
        <f t="shared" si="0"/>
        <v>Tolerable</v>
      </c>
      <c r="N19" s="54" t="s">
        <v>91</v>
      </c>
      <c r="O19" s="54" t="s">
        <v>37</v>
      </c>
      <c r="P19" s="54" t="s">
        <v>37</v>
      </c>
      <c r="Q19" s="69">
        <v>0.75</v>
      </c>
      <c r="R19" s="65" t="s">
        <v>96</v>
      </c>
      <c r="S19" s="54" t="s">
        <v>97</v>
      </c>
      <c r="T19" s="66" t="s">
        <v>98</v>
      </c>
      <c r="U19" s="54">
        <f>IFERROR(L19-(L19*Q19),"")</f>
        <v>2.5</v>
      </c>
      <c r="V19" s="54">
        <f>+AVERAGE(U19:U20)</f>
        <v>2.5</v>
      </c>
      <c r="W19" s="54" t="str">
        <f t="shared" si="2"/>
        <v>Aceptable</v>
      </c>
      <c r="X19" s="17" t="s">
        <v>90</v>
      </c>
    </row>
    <row r="20" spans="1:25" ht="35.25" customHeight="1" x14ac:dyDescent="0.25">
      <c r="A20" s="54"/>
      <c r="B20" s="65"/>
      <c r="C20" s="65"/>
      <c r="D20" s="66"/>
      <c r="E20" s="65"/>
      <c r="F20" s="70" t="s">
        <v>99</v>
      </c>
      <c r="G20" s="57" t="s">
        <v>67</v>
      </c>
      <c r="H20" s="67">
        <v>1</v>
      </c>
      <c r="I20" s="54"/>
      <c r="J20" s="68"/>
      <c r="K20" s="68"/>
      <c r="L20" s="68"/>
      <c r="M20" s="54"/>
      <c r="N20" s="54"/>
      <c r="O20" s="54"/>
      <c r="P20" s="54"/>
      <c r="Q20" s="69"/>
      <c r="R20" s="65"/>
      <c r="S20" s="54"/>
      <c r="T20" s="54"/>
      <c r="U20" s="54"/>
      <c r="V20" s="54"/>
      <c r="W20" s="54"/>
      <c r="X20" s="17"/>
    </row>
    <row r="21" spans="1:25" s="84" customFormat="1" ht="46.5" customHeight="1" x14ac:dyDescent="0.25">
      <c r="A21" s="71" t="s">
        <v>100</v>
      </c>
      <c r="B21" s="72" t="s">
        <v>101</v>
      </c>
      <c r="C21" s="72" t="s">
        <v>102</v>
      </c>
      <c r="D21" s="73" t="s">
        <v>103</v>
      </c>
      <c r="E21" s="74" t="s">
        <v>104</v>
      </c>
      <c r="F21" s="75" t="s">
        <v>105</v>
      </c>
      <c r="G21" s="76" t="s">
        <v>67</v>
      </c>
      <c r="H21" s="77">
        <v>1</v>
      </c>
      <c r="I21" s="76" t="s">
        <v>36</v>
      </c>
      <c r="J21" s="67">
        <v>10</v>
      </c>
      <c r="K21" s="77">
        <f>+H21*J21</f>
        <v>10</v>
      </c>
      <c r="L21" s="78">
        <f>+SUM(K21:K23)/2</f>
        <v>15</v>
      </c>
      <c r="M21" s="71" t="str">
        <f>+IF(L21&lt;=5,"Aceptable",IF(AND(L21&gt;5,L21&lt;=10),"Tolerable",IF(AND(L21&gt;10,L21&lt;=30),"Moderado",IF(AND(L21&gt;30,L21&lt;=40),"Importante","Inaceptable"))))</f>
        <v>Moderado</v>
      </c>
      <c r="N21" s="71" t="s">
        <v>100</v>
      </c>
      <c r="O21" s="76" t="s">
        <v>37</v>
      </c>
      <c r="P21" s="76" t="s">
        <v>37</v>
      </c>
      <c r="Q21" s="79">
        <v>0.75</v>
      </c>
      <c r="R21" s="80" t="s">
        <v>106</v>
      </c>
      <c r="S21" s="81" t="s">
        <v>107</v>
      </c>
      <c r="T21" s="73" t="s">
        <v>108</v>
      </c>
      <c r="U21" s="82">
        <f>+L21-(L21*Q21)</f>
        <v>3.75</v>
      </c>
      <c r="V21" s="71">
        <f>+SUM(U21:U23)/3</f>
        <v>3.75</v>
      </c>
      <c r="W21" s="71" t="str">
        <f>+IF(V21&lt;=5,"Aceptable",IF(AND(V21&gt;5,V21&lt;=10),"Tolerable",IF(AND(V21&gt;10,V21&lt;=30),"Moderado",IF(AND(V21&gt;30,V21&lt;=40),"Importante","Inaceptable"))))</f>
        <v>Aceptable</v>
      </c>
      <c r="X21" s="71" t="s">
        <v>90</v>
      </c>
      <c r="Y21" s="83"/>
    </row>
    <row r="22" spans="1:25" s="84" customFormat="1" ht="42.75" customHeight="1" x14ac:dyDescent="0.25">
      <c r="A22" s="71"/>
      <c r="B22" s="72"/>
      <c r="C22" s="72"/>
      <c r="D22" s="73"/>
      <c r="E22" s="72" t="s">
        <v>109</v>
      </c>
      <c r="F22" s="72" t="s">
        <v>110</v>
      </c>
      <c r="G22" s="71" t="s">
        <v>67</v>
      </c>
      <c r="H22" s="78">
        <v>1</v>
      </c>
      <c r="I22" s="71" t="s">
        <v>57</v>
      </c>
      <c r="J22" s="85">
        <v>20</v>
      </c>
      <c r="K22" s="78">
        <f>+H22*J22</f>
        <v>20</v>
      </c>
      <c r="L22" s="78"/>
      <c r="M22" s="71"/>
      <c r="N22" s="71"/>
      <c r="O22" s="76" t="s">
        <v>37</v>
      </c>
      <c r="P22" s="76" t="s">
        <v>37</v>
      </c>
      <c r="Q22" s="79">
        <v>0.75</v>
      </c>
      <c r="R22" s="80" t="s">
        <v>111</v>
      </c>
      <c r="S22" s="81" t="s">
        <v>112</v>
      </c>
      <c r="T22" s="73"/>
      <c r="U22" s="82">
        <f>+L21-(L21*Q22)</f>
        <v>3.75</v>
      </c>
      <c r="V22" s="71"/>
      <c r="W22" s="71"/>
      <c r="X22" s="71"/>
      <c r="Y22" s="83"/>
    </row>
    <row r="23" spans="1:25" s="84" customFormat="1" ht="53.25" customHeight="1" x14ac:dyDescent="0.25">
      <c r="A23" s="71"/>
      <c r="B23" s="72"/>
      <c r="C23" s="72"/>
      <c r="D23" s="73"/>
      <c r="E23" s="72"/>
      <c r="F23" s="72"/>
      <c r="G23" s="71"/>
      <c r="H23" s="78"/>
      <c r="I23" s="71"/>
      <c r="J23" s="86"/>
      <c r="K23" s="78"/>
      <c r="L23" s="78"/>
      <c r="M23" s="71"/>
      <c r="N23" s="71"/>
      <c r="O23" s="76" t="s">
        <v>37</v>
      </c>
      <c r="P23" s="76" t="s">
        <v>37</v>
      </c>
      <c r="Q23" s="79">
        <v>0.75</v>
      </c>
      <c r="R23" s="80" t="s">
        <v>113</v>
      </c>
      <c r="S23" s="81" t="s">
        <v>114</v>
      </c>
      <c r="T23" s="73"/>
      <c r="U23" s="82">
        <f>+L21-(L21*Q23)</f>
        <v>3.75</v>
      </c>
      <c r="V23" s="71"/>
      <c r="W23" s="71"/>
      <c r="X23" s="71"/>
      <c r="Y23" s="83"/>
    </row>
    <row r="24" spans="1:25" s="84" customFormat="1" ht="66.75" customHeight="1" x14ac:dyDescent="0.25">
      <c r="A24" s="71" t="s">
        <v>115</v>
      </c>
      <c r="B24" s="72" t="s">
        <v>116</v>
      </c>
      <c r="C24" s="72" t="s">
        <v>116</v>
      </c>
      <c r="D24" s="73" t="s">
        <v>103</v>
      </c>
      <c r="E24" s="87" t="s">
        <v>117</v>
      </c>
      <c r="F24" s="75" t="s">
        <v>105</v>
      </c>
      <c r="G24" s="76" t="s">
        <v>48</v>
      </c>
      <c r="H24" s="77">
        <v>3</v>
      </c>
      <c r="I24" s="76" t="s">
        <v>57</v>
      </c>
      <c r="J24" s="67">
        <v>20</v>
      </c>
      <c r="K24" s="77">
        <f t="shared" ref="K24:K29" si="3">+H24*J24</f>
        <v>60</v>
      </c>
      <c r="L24" s="78">
        <f>+SUM(K24:K26)/3</f>
        <v>50</v>
      </c>
      <c r="M24" s="71" t="str">
        <f>+IF(L24&lt;=5,"Aceptable",IF(AND(L24&gt;5,L24&lt;=10),"Tolerable",IF(AND(L24&gt;10,L24&lt;=30),"Moderado",IF(AND(L24&gt;30,L24&lt;=40),"Importante","Inaceptable"))))</f>
        <v>Inaceptable</v>
      </c>
      <c r="N24" s="71" t="s">
        <v>115</v>
      </c>
      <c r="O24" s="76" t="s">
        <v>37</v>
      </c>
      <c r="P24" s="76" t="s">
        <v>37</v>
      </c>
      <c r="Q24" s="79">
        <v>0.75</v>
      </c>
      <c r="R24" s="74" t="s">
        <v>118</v>
      </c>
      <c r="S24" s="81" t="s">
        <v>119</v>
      </c>
      <c r="T24" s="76"/>
      <c r="U24" s="82">
        <f>+L24-(L24*Q24)</f>
        <v>12.5</v>
      </c>
      <c r="V24" s="71">
        <f>+SUM(U24:U26)/3</f>
        <v>12.5</v>
      </c>
      <c r="W24" s="71" t="str">
        <f>+IF(V24&lt;=5,"Aceptable",IF(AND(V24&gt;5,V24&lt;=10),"Tolerable",IF(AND(V24&gt;10,V24&lt;=30),"Moderado",IF(AND(V24&gt;30,V24&lt;=40),"Importante","Inaceptable"))))</f>
        <v>Moderado</v>
      </c>
      <c r="X24" s="71" t="s">
        <v>42</v>
      </c>
      <c r="Y24" s="83"/>
    </row>
    <row r="25" spans="1:25" s="84" customFormat="1" ht="84.75" customHeight="1" x14ac:dyDescent="0.25">
      <c r="A25" s="71"/>
      <c r="B25" s="72"/>
      <c r="C25" s="72"/>
      <c r="D25" s="73"/>
      <c r="E25" s="87" t="s">
        <v>120</v>
      </c>
      <c r="F25" s="75" t="s">
        <v>121</v>
      </c>
      <c r="G25" s="76" t="s">
        <v>48</v>
      </c>
      <c r="H25" s="77">
        <v>3</v>
      </c>
      <c r="I25" s="76" t="s">
        <v>57</v>
      </c>
      <c r="J25" s="67">
        <v>20</v>
      </c>
      <c r="K25" s="77">
        <f t="shared" si="3"/>
        <v>60</v>
      </c>
      <c r="L25" s="78"/>
      <c r="M25" s="71"/>
      <c r="N25" s="71"/>
      <c r="O25" s="76" t="s">
        <v>37</v>
      </c>
      <c r="P25" s="76" t="s">
        <v>37</v>
      </c>
      <c r="Q25" s="79">
        <v>0.75</v>
      </c>
      <c r="R25" s="80" t="s">
        <v>122</v>
      </c>
      <c r="S25" s="81" t="s">
        <v>119</v>
      </c>
      <c r="T25" s="76"/>
      <c r="U25" s="82">
        <f>+L24-(L24*Q25)</f>
        <v>12.5</v>
      </c>
      <c r="V25" s="71"/>
      <c r="W25" s="71"/>
      <c r="X25" s="71"/>
      <c r="Y25" s="83"/>
    </row>
    <row r="26" spans="1:25" s="84" customFormat="1" ht="43.5" customHeight="1" x14ac:dyDescent="0.25">
      <c r="A26" s="71"/>
      <c r="B26" s="72"/>
      <c r="C26" s="72"/>
      <c r="D26" s="73"/>
      <c r="E26" s="87" t="s">
        <v>123</v>
      </c>
      <c r="F26" s="75" t="s">
        <v>110</v>
      </c>
      <c r="G26" s="76" t="s">
        <v>48</v>
      </c>
      <c r="H26" s="77">
        <v>3</v>
      </c>
      <c r="I26" s="76" t="s">
        <v>36</v>
      </c>
      <c r="J26" s="67">
        <v>10</v>
      </c>
      <c r="K26" s="77">
        <f t="shared" si="3"/>
        <v>30</v>
      </c>
      <c r="L26" s="78"/>
      <c r="M26" s="71"/>
      <c r="N26" s="71"/>
      <c r="O26" s="76" t="s">
        <v>37</v>
      </c>
      <c r="P26" s="76" t="s">
        <v>37</v>
      </c>
      <c r="Q26" s="79">
        <v>0.75</v>
      </c>
      <c r="R26" s="80" t="s">
        <v>124</v>
      </c>
      <c r="S26" s="81" t="s">
        <v>112</v>
      </c>
      <c r="T26" s="81" t="s">
        <v>125</v>
      </c>
      <c r="U26" s="82">
        <f>+L24-(L24*Q26)</f>
        <v>12.5</v>
      </c>
      <c r="V26" s="71"/>
      <c r="W26" s="71"/>
      <c r="X26" s="71"/>
      <c r="Y26" s="83"/>
    </row>
    <row r="27" spans="1:25" s="84" customFormat="1" ht="53.25" customHeight="1" x14ac:dyDescent="0.25">
      <c r="A27" s="71" t="s">
        <v>126</v>
      </c>
      <c r="B27" s="72" t="s">
        <v>127</v>
      </c>
      <c r="C27" s="72" t="s">
        <v>128</v>
      </c>
      <c r="D27" s="73" t="s">
        <v>32</v>
      </c>
      <c r="E27" s="74" t="s">
        <v>129</v>
      </c>
      <c r="F27" s="80" t="s">
        <v>130</v>
      </c>
      <c r="G27" s="76" t="s">
        <v>35</v>
      </c>
      <c r="H27" s="77">
        <v>2</v>
      </c>
      <c r="I27" s="76" t="s">
        <v>57</v>
      </c>
      <c r="J27" s="67">
        <v>20</v>
      </c>
      <c r="K27" s="77">
        <f t="shared" si="3"/>
        <v>40</v>
      </c>
      <c r="L27" s="78">
        <f>SUM(K27:K29)/3</f>
        <v>40</v>
      </c>
      <c r="M27" s="71" t="str">
        <f>+IF(L27&lt;=5,"Aceptable",IF(AND(L27&gt;5,L27&lt;=10),"Tolerable",IF(AND(L27&gt;10,L27&lt;=30),"Moderado",IF(AND(L27&gt;30,L27&lt;=40),"Importante","Inaceptable"))))</f>
        <v>Importante</v>
      </c>
      <c r="N27" s="71" t="s">
        <v>126</v>
      </c>
      <c r="O27" s="76" t="s">
        <v>37</v>
      </c>
      <c r="P27" s="76" t="s">
        <v>37</v>
      </c>
      <c r="Q27" s="79">
        <v>0.75</v>
      </c>
      <c r="R27" s="74" t="s">
        <v>118</v>
      </c>
      <c r="S27" s="76" t="s">
        <v>131</v>
      </c>
      <c r="T27" s="73" t="s">
        <v>132</v>
      </c>
      <c r="U27" s="82">
        <f>IFERROR(L27-(L27*Q27),"")</f>
        <v>10</v>
      </c>
      <c r="V27" s="71">
        <f>+SUM(U27:U29)/3</f>
        <v>10</v>
      </c>
      <c r="W27" s="71" t="str">
        <f>+IF(V27&lt;=5,"Aceptable",IF(AND(V27&gt;5,V27&lt;=10),"Tolerable",IF(AND(V27&gt;10,V27&lt;=30),"Moderado",IF(AND(V27&gt;30,V27&lt;=40),"Importante","Inaceptable"))))</f>
        <v>Tolerable</v>
      </c>
      <c r="X27" s="71" t="s">
        <v>42</v>
      </c>
      <c r="Y27" s="83"/>
    </row>
    <row r="28" spans="1:25" s="84" customFormat="1" ht="64.5" customHeight="1" x14ac:dyDescent="0.25">
      <c r="A28" s="71"/>
      <c r="B28" s="72"/>
      <c r="C28" s="72"/>
      <c r="D28" s="73"/>
      <c r="E28" s="74" t="s">
        <v>133</v>
      </c>
      <c r="F28" s="74" t="s">
        <v>134</v>
      </c>
      <c r="G28" s="76" t="s">
        <v>35</v>
      </c>
      <c r="H28" s="77">
        <v>2</v>
      </c>
      <c r="I28" s="76" t="s">
        <v>57</v>
      </c>
      <c r="J28" s="67">
        <v>20</v>
      </c>
      <c r="K28" s="77">
        <f t="shared" si="3"/>
        <v>40</v>
      </c>
      <c r="L28" s="78"/>
      <c r="M28" s="71"/>
      <c r="N28" s="71"/>
      <c r="O28" s="76" t="s">
        <v>37</v>
      </c>
      <c r="P28" s="76" t="s">
        <v>37</v>
      </c>
      <c r="Q28" s="79">
        <v>0.75</v>
      </c>
      <c r="R28" s="74" t="s">
        <v>135</v>
      </c>
      <c r="S28" s="76" t="s">
        <v>131</v>
      </c>
      <c r="T28" s="73"/>
      <c r="U28" s="82">
        <f>IFERROR(L27-(L27*Q28),"")</f>
        <v>10</v>
      </c>
      <c r="V28" s="71"/>
      <c r="W28" s="71"/>
      <c r="X28" s="71"/>
      <c r="Y28" s="83"/>
    </row>
    <row r="29" spans="1:25" s="84" customFormat="1" ht="53.25" customHeight="1" x14ac:dyDescent="0.25">
      <c r="A29" s="71"/>
      <c r="B29" s="72"/>
      <c r="C29" s="72"/>
      <c r="D29" s="73"/>
      <c r="E29" s="80" t="s">
        <v>136</v>
      </c>
      <c r="F29" s="74" t="s">
        <v>137</v>
      </c>
      <c r="G29" s="76" t="s">
        <v>35</v>
      </c>
      <c r="H29" s="77">
        <v>2</v>
      </c>
      <c r="I29" s="76" t="s">
        <v>57</v>
      </c>
      <c r="J29" s="67">
        <v>20</v>
      </c>
      <c r="K29" s="77">
        <f t="shared" si="3"/>
        <v>40</v>
      </c>
      <c r="L29" s="78"/>
      <c r="M29" s="71"/>
      <c r="N29" s="71"/>
      <c r="O29" s="76" t="s">
        <v>37</v>
      </c>
      <c r="P29" s="76" t="s">
        <v>37</v>
      </c>
      <c r="Q29" s="79">
        <v>0.75</v>
      </c>
      <c r="R29" s="74" t="s">
        <v>138</v>
      </c>
      <c r="S29" s="76" t="s">
        <v>131</v>
      </c>
      <c r="T29" s="73"/>
      <c r="U29" s="82">
        <f>IFERROR(L27-(L27*Q29),"")</f>
        <v>10</v>
      </c>
      <c r="V29" s="71"/>
      <c r="W29" s="71"/>
      <c r="X29" s="71"/>
      <c r="Y29" s="83"/>
    </row>
    <row r="30" spans="1:25" s="84" customFormat="1" ht="53.25" customHeight="1" x14ac:dyDescent="0.25">
      <c r="A30" s="88" t="s">
        <v>139</v>
      </c>
      <c r="B30" s="89" t="s">
        <v>140</v>
      </c>
      <c r="C30" s="90" t="s">
        <v>141</v>
      </c>
      <c r="D30" s="91" t="s">
        <v>32</v>
      </c>
      <c r="E30" s="92" t="s">
        <v>142</v>
      </c>
      <c r="F30" s="90" t="s">
        <v>143</v>
      </c>
      <c r="G30" s="93" t="s">
        <v>35</v>
      </c>
      <c r="H30" s="94">
        <v>2</v>
      </c>
      <c r="I30" s="93" t="s">
        <v>36</v>
      </c>
      <c r="J30" s="67">
        <v>10</v>
      </c>
      <c r="K30" s="95">
        <f>+H30*J30</f>
        <v>20</v>
      </c>
      <c r="L30" s="96">
        <f>+SUM(J30:J31)/2</f>
        <v>10</v>
      </c>
      <c r="M30" s="97" t="str">
        <f>+IF(L30&lt;=5,"Aceptable",IF(AND(L30&gt;5,L30&lt;=10),"Tolerable",IF(AND(L30&gt;10,L30&lt;=30),"Moderado",IF(AND(L30&gt;30,L30&lt;=40),"Importante","Inaceptable"))))</f>
        <v>Tolerable</v>
      </c>
      <c r="N30" s="88" t="s">
        <v>139</v>
      </c>
      <c r="O30" s="98" t="s">
        <v>37</v>
      </c>
      <c r="P30" s="98" t="s">
        <v>37</v>
      </c>
      <c r="Q30" s="99">
        <v>0.75</v>
      </c>
      <c r="R30" s="100" t="s">
        <v>144</v>
      </c>
      <c r="S30" s="98" t="s">
        <v>107</v>
      </c>
      <c r="T30" s="101" t="s">
        <v>145</v>
      </c>
      <c r="U30" s="98">
        <f>IFERROR(K30-(K30*Q30),"")</f>
        <v>5</v>
      </c>
      <c r="V30" s="97">
        <f>+SUM(U30:U31)/2</f>
        <v>5</v>
      </c>
      <c r="W30" s="97" t="str">
        <f>+IF(V30&lt;=5,"Aceptable",IF(AND(V30&gt;5,V30&lt;=10),"Tolerable",IF(AND(V30&gt;10,V30&lt;=30),"Moderado",IF(AND(V30&gt;30,V30&lt;=40),"Importante","Inaceptable"))))</f>
        <v>Aceptable</v>
      </c>
      <c r="X30" s="17" t="s">
        <v>90</v>
      </c>
      <c r="Y30" s="83"/>
    </row>
    <row r="31" spans="1:25" s="84" customFormat="1" ht="53.25" customHeight="1" x14ac:dyDescent="0.25">
      <c r="A31" s="88"/>
      <c r="B31" s="102"/>
      <c r="C31" s="103"/>
      <c r="D31" s="104"/>
      <c r="E31" s="105" t="s">
        <v>146</v>
      </c>
      <c r="F31" s="102"/>
      <c r="G31" s="98" t="s">
        <v>35</v>
      </c>
      <c r="H31" s="95">
        <v>2</v>
      </c>
      <c r="I31" s="98" t="s">
        <v>36</v>
      </c>
      <c r="J31" s="67">
        <v>10</v>
      </c>
      <c r="K31" s="95">
        <f>+H31*J31</f>
        <v>20</v>
      </c>
      <c r="L31" s="96"/>
      <c r="M31" s="106"/>
      <c r="N31" s="88"/>
      <c r="O31" s="98" t="s">
        <v>37</v>
      </c>
      <c r="P31" s="98" t="s">
        <v>37</v>
      </c>
      <c r="Q31" s="107">
        <v>0.75</v>
      </c>
      <c r="R31" s="100" t="s">
        <v>147</v>
      </c>
      <c r="S31" s="98" t="s">
        <v>148</v>
      </c>
      <c r="T31" s="98" t="s">
        <v>149</v>
      </c>
      <c r="U31" s="98">
        <f>IFERROR(K31-(K31*Q31),"")</f>
        <v>5</v>
      </c>
      <c r="V31" s="106"/>
      <c r="W31" s="106"/>
      <c r="X31" s="17"/>
      <c r="Y31" s="83"/>
    </row>
    <row r="32" spans="1:25" ht="15.75" x14ac:dyDescent="0.25">
      <c r="H32" s="112"/>
      <c r="J32" s="113"/>
      <c r="K32" s="113"/>
      <c r="L32" s="113"/>
      <c r="W32" s="114"/>
    </row>
    <row r="33" spans="4:24" ht="15.75" hidden="1" x14ac:dyDescent="0.25">
      <c r="H33" s="112"/>
      <c r="J33" s="113"/>
      <c r="K33" s="113"/>
      <c r="L33" s="113"/>
      <c r="W33" s="114"/>
    </row>
    <row r="34" spans="4:24" ht="15.75" hidden="1" x14ac:dyDescent="0.25">
      <c r="H34" s="112"/>
      <c r="J34" s="113"/>
      <c r="K34" s="113"/>
      <c r="L34" s="113"/>
    </row>
    <row r="35" spans="4:24" ht="15.75" hidden="1" x14ac:dyDescent="0.25">
      <c r="G35" s="115" t="s">
        <v>150</v>
      </c>
      <c r="I35" s="116" t="s">
        <v>151</v>
      </c>
      <c r="X35" s="53" t="s">
        <v>152</v>
      </c>
    </row>
    <row r="36" spans="4:24" ht="15.75" hidden="1" x14ac:dyDescent="0.25">
      <c r="G36" s="111" t="s">
        <v>48</v>
      </c>
      <c r="I36" s="53" t="s">
        <v>72</v>
      </c>
      <c r="X36" s="53" t="s">
        <v>42</v>
      </c>
    </row>
    <row r="37" spans="4:24" ht="31.5" hidden="1" x14ac:dyDescent="0.25">
      <c r="D37" s="110" t="s">
        <v>32</v>
      </c>
      <c r="G37" s="111" t="s">
        <v>35</v>
      </c>
      <c r="I37" s="53" t="s">
        <v>36</v>
      </c>
      <c r="X37" s="53" t="s">
        <v>153</v>
      </c>
    </row>
    <row r="38" spans="4:24" ht="31.5" hidden="1" x14ac:dyDescent="0.25">
      <c r="D38" s="110" t="s">
        <v>154</v>
      </c>
      <c r="G38" s="111" t="s">
        <v>67</v>
      </c>
      <c r="I38" s="53" t="s">
        <v>57</v>
      </c>
      <c r="O38" s="53" t="s">
        <v>37</v>
      </c>
      <c r="P38" s="53" t="s">
        <v>37</v>
      </c>
      <c r="X38" s="53" t="s">
        <v>155</v>
      </c>
    </row>
    <row r="39" spans="4:24" ht="14.25" hidden="1" customHeight="1" x14ac:dyDescent="0.25">
      <c r="D39" s="110" t="s">
        <v>103</v>
      </c>
      <c r="O39" s="53" t="s">
        <v>38</v>
      </c>
      <c r="P39" s="53" t="s">
        <v>38</v>
      </c>
      <c r="X39" s="53" t="s">
        <v>90</v>
      </c>
    </row>
    <row r="40" spans="4:24" ht="31.5" hidden="1" x14ac:dyDescent="0.25">
      <c r="D40" s="110" t="s">
        <v>156</v>
      </c>
    </row>
    <row r="41" spans="4:24" ht="31.5" hidden="1" x14ac:dyDescent="0.25">
      <c r="D41" s="110" t="s">
        <v>157</v>
      </c>
    </row>
    <row r="42" spans="4:24" ht="31.5" hidden="1" x14ac:dyDescent="0.25">
      <c r="D42" s="110" t="s">
        <v>158</v>
      </c>
    </row>
    <row r="43" spans="4:24" ht="31.5" hidden="1" x14ac:dyDescent="0.25">
      <c r="D43" s="110" t="s">
        <v>159</v>
      </c>
    </row>
  </sheetData>
  <mergeCells count="176">
    <mergeCell ref="V30:V31"/>
    <mergeCell ref="W30:W31"/>
    <mergeCell ref="X30:X31"/>
    <mergeCell ref="N27:N29"/>
    <mergeCell ref="T27:T29"/>
    <mergeCell ref="V27:V29"/>
    <mergeCell ref="W27:W29"/>
    <mergeCell ref="X27:X29"/>
    <mergeCell ref="A30:A31"/>
    <mergeCell ref="B30:B31"/>
    <mergeCell ref="C30:C31"/>
    <mergeCell ref="D30:D31"/>
    <mergeCell ref="F30:F31"/>
    <mergeCell ref="N24:N26"/>
    <mergeCell ref="V24:V26"/>
    <mergeCell ref="W24:W26"/>
    <mergeCell ref="X24:X26"/>
    <mergeCell ref="A27:A29"/>
    <mergeCell ref="B27:B29"/>
    <mergeCell ref="C27:C29"/>
    <mergeCell ref="D27:D29"/>
    <mergeCell ref="L27:L29"/>
    <mergeCell ref="M27:M29"/>
    <mergeCell ref="A24:A26"/>
    <mergeCell ref="B24:B26"/>
    <mergeCell ref="C24:C26"/>
    <mergeCell ref="D24:D26"/>
    <mergeCell ref="L24:L26"/>
    <mergeCell ref="M24:M26"/>
    <mergeCell ref="L30:L31"/>
    <mergeCell ref="M30:M31"/>
    <mergeCell ref="N30:N31"/>
    <mergeCell ref="T21:T23"/>
    <mergeCell ref="V21:V23"/>
    <mergeCell ref="W21:W23"/>
    <mergeCell ref="X21:X23"/>
    <mergeCell ref="E22:E23"/>
    <mergeCell ref="F22:F23"/>
    <mergeCell ref="G22:G23"/>
    <mergeCell ref="H22:H23"/>
    <mergeCell ref="I22:I23"/>
    <mergeCell ref="A21:A23"/>
    <mergeCell ref="B21:B23"/>
    <mergeCell ref="C21:C23"/>
    <mergeCell ref="D21:D23"/>
    <mergeCell ref="L21:L23"/>
    <mergeCell ref="M21:M23"/>
    <mergeCell ref="J22:J23"/>
    <mergeCell ref="K22:K23"/>
    <mergeCell ref="S19:S20"/>
    <mergeCell ref="N21:N23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X16:X17"/>
    <mergeCell ref="A19:A20"/>
    <mergeCell ref="B19:B20"/>
    <mergeCell ref="C19:C20"/>
    <mergeCell ref="D19:D20"/>
    <mergeCell ref="E19:E20"/>
    <mergeCell ref="I19:I20"/>
    <mergeCell ref="J19:J20"/>
    <mergeCell ref="K19:K20"/>
    <mergeCell ref="L19:L20"/>
    <mergeCell ref="M16:M17"/>
    <mergeCell ref="N16:N17"/>
    <mergeCell ref="S16:S17"/>
    <mergeCell ref="T16:T17"/>
    <mergeCell ref="V16:V17"/>
    <mergeCell ref="W16:W17"/>
    <mergeCell ref="A16:A17"/>
    <mergeCell ref="B16:B17"/>
    <mergeCell ref="C16:C17"/>
    <mergeCell ref="D16:D17"/>
    <mergeCell ref="F16:F17"/>
    <mergeCell ref="L16:L17"/>
    <mergeCell ref="T19:T20"/>
    <mergeCell ref="U19:U20"/>
    <mergeCell ref="N14:N15"/>
    <mergeCell ref="S14:S15"/>
    <mergeCell ref="T14:T15"/>
    <mergeCell ref="V14:V15"/>
    <mergeCell ref="W14:W15"/>
    <mergeCell ref="X14:X15"/>
    <mergeCell ref="A14:A15"/>
    <mergeCell ref="B14:B15"/>
    <mergeCell ref="C14:C15"/>
    <mergeCell ref="D14:D15"/>
    <mergeCell ref="L14:L15"/>
    <mergeCell ref="M14:M15"/>
    <mergeCell ref="T9:T10"/>
    <mergeCell ref="U9:U10"/>
    <mergeCell ref="V9:V10"/>
    <mergeCell ref="S11:S13"/>
    <mergeCell ref="T11:T13"/>
    <mergeCell ref="U11:U13"/>
    <mergeCell ref="V11:V13"/>
    <mergeCell ref="W11:W13"/>
    <mergeCell ref="X11:X13"/>
    <mergeCell ref="R9:R10"/>
    <mergeCell ref="S9:S10"/>
    <mergeCell ref="H9:H10"/>
    <mergeCell ref="I9:I10"/>
    <mergeCell ref="J9:J10"/>
    <mergeCell ref="K9:K10"/>
    <mergeCell ref="L9:L10"/>
    <mergeCell ref="M9:M10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  <mergeCell ref="R11:R13"/>
    <mergeCell ref="A11:A13"/>
    <mergeCell ref="B11:B13"/>
    <mergeCell ref="C11:C13"/>
    <mergeCell ref="D11:D13"/>
    <mergeCell ref="E11:E13"/>
    <mergeCell ref="N9:N10"/>
    <mergeCell ref="O9:O10"/>
    <mergeCell ref="P9:P10"/>
    <mergeCell ref="Q9:Q10"/>
    <mergeCell ref="S6:S7"/>
    <mergeCell ref="T6:T7"/>
    <mergeCell ref="U6:W6"/>
    <mergeCell ref="X6:X7"/>
    <mergeCell ref="A9:A10"/>
    <mergeCell ref="B9:B10"/>
    <mergeCell ref="C9:C10"/>
    <mergeCell ref="D9:D10"/>
    <mergeCell ref="E9:E10"/>
    <mergeCell ref="G9:G10"/>
    <mergeCell ref="G6:M6"/>
    <mergeCell ref="N6:N7"/>
    <mergeCell ref="O6:O7"/>
    <mergeCell ref="P6:P7"/>
    <mergeCell ref="Q6:Q7"/>
    <mergeCell ref="R6:R7"/>
    <mergeCell ref="A6:A7"/>
    <mergeCell ref="B6:B7"/>
    <mergeCell ref="C6:C7"/>
    <mergeCell ref="D6:D7"/>
    <mergeCell ref="E6:E7"/>
    <mergeCell ref="F6:F7"/>
    <mergeCell ref="W9:W10"/>
    <mergeCell ref="X9:X10"/>
    <mergeCell ref="G4:K4"/>
    <mergeCell ref="W4:AA4"/>
    <mergeCell ref="A5:B5"/>
    <mergeCell ref="C5:D5"/>
    <mergeCell ref="F5:M5"/>
    <mergeCell ref="N5:Q5"/>
    <mergeCell ref="R5:S5"/>
    <mergeCell ref="T5:W5"/>
    <mergeCell ref="A1:B4"/>
    <mergeCell ref="C1:F4"/>
    <mergeCell ref="G1:K1"/>
    <mergeCell ref="N1:O4"/>
    <mergeCell ref="P1:T4"/>
    <mergeCell ref="W1:AA1"/>
    <mergeCell ref="G2:K2"/>
    <mergeCell ref="W2:AA2"/>
    <mergeCell ref="G3:K3"/>
    <mergeCell ref="W3:AA3"/>
  </mergeCells>
  <conditionalFormatting sqref="G8:G34 H14:H34 H8:H11">
    <cfRule type="containsText" dxfId="43" priority="42" operator="containsText" text="Baja">
      <formula>NOT(ISERROR(SEARCH("Baja",G8)))</formula>
    </cfRule>
  </conditionalFormatting>
  <conditionalFormatting sqref="G30:H31">
    <cfRule type="containsText" dxfId="42" priority="20" operator="containsText" text="Baja">
      <formula>NOT(ISERROR(SEARCH("Baja",G30)))</formula>
    </cfRule>
    <cfRule type="containsText" dxfId="41" priority="21" operator="containsText" text="Media">
      <formula>NOT(ISERROR(SEARCH("Media",G30)))</formula>
    </cfRule>
    <cfRule type="containsText" dxfId="40" priority="22" operator="containsText" text="Alta">
      <formula>NOT(ISERROR(SEARCH("Alta",G30)))</formula>
    </cfRule>
  </conditionalFormatting>
  <conditionalFormatting sqref="H8:H11 G8:G34 H14:H34">
    <cfRule type="containsText" dxfId="39" priority="43" operator="containsText" text="Media">
      <formula>NOT(ISERROR(SEARCH("Media",G8)))</formula>
    </cfRule>
  </conditionalFormatting>
  <conditionalFormatting sqref="H8:H11 G8:G35 H14:H35">
    <cfRule type="containsText" dxfId="38" priority="44" operator="containsText" text="Alta">
      <formula>NOT(ISERROR(SEARCH("Alta",G8)))</formula>
    </cfRule>
  </conditionalFormatting>
  <conditionalFormatting sqref="I8:I34">
    <cfRule type="containsText" dxfId="37" priority="36" operator="containsText" text="Catastrófico">
      <formula>NOT(ISERROR(SEARCH("Catastrófico",I8)))</formula>
    </cfRule>
    <cfRule type="containsText" dxfId="36" priority="37" operator="containsText" text="Moderado">
      <formula>NOT(ISERROR(SEARCH("Moderado",I8)))</formula>
    </cfRule>
    <cfRule type="containsText" dxfId="35" priority="38" operator="containsText" text="Leve">
      <formula>NOT(ISERROR(SEARCH("Leve",I8)))</formula>
    </cfRule>
  </conditionalFormatting>
  <conditionalFormatting sqref="I30:I31">
    <cfRule type="containsText" dxfId="34" priority="14" operator="containsText" text="Catastrófico">
      <formula>NOT(ISERROR(SEARCH("Catastrófico",I30)))</formula>
    </cfRule>
    <cfRule type="containsText" dxfId="33" priority="15" operator="containsText" text="Moderado">
      <formula>NOT(ISERROR(SEARCH("Moderado",I30)))</formula>
    </cfRule>
    <cfRule type="containsText" dxfId="32" priority="16" operator="containsText" text="Leve">
      <formula>NOT(ISERROR(SEARCH("Leve",I30)))</formula>
    </cfRule>
  </conditionalFormatting>
  <conditionalFormatting sqref="I8:M34 W9:W11 W14:W16 W18:W33">
    <cfRule type="containsText" dxfId="31" priority="39" operator="containsText" text="Bajo">
      <formula>NOT(ISERROR(SEARCH("Bajo",I8)))</formula>
    </cfRule>
    <cfRule type="containsText" dxfId="30" priority="40" operator="containsText" text="Medio">
      <formula>NOT(ISERROR(SEARCH("Medio",I8)))</formula>
    </cfRule>
    <cfRule type="containsText" dxfId="29" priority="41" operator="containsText" text="Alto">
      <formula>NOT(ISERROR(SEARCH("Alto",I8)))</formula>
    </cfRule>
  </conditionalFormatting>
  <conditionalFormatting sqref="I30:M31 W30:W31">
    <cfRule type="containsText" dxfId="28" priority="17" operator="containsText" text="Bajo">
      <formula>NOT(ISERROR(SEARCH("Bajo",I30)))</formula>
    </cfRule>
    <cfRule type="containsText" dxfId="27" priority="18" operator="containsText" text="Medio">
      <formula>NOT(ISERROR(SEARCH("Medio",I30)))</formula>
    </cfRule>
    <cfRule type="containsText" dxfId="26" priority="19" operator="containsText" text="Alto">
      <formula>NOT(ISERROR(SEARCH("Alto",I30)))</formula>
    </cfRule>
  </conditionalFormatting>
  <conditionalFormatting sqref="M8:M34">
    <cfRule type="containsText" dxfId="25" priority="33" operator="containsText" text="Moderada">
      <formula>NOT(ISERROR(SEARCH("Moderada",M8)))</formula>
    </cfRule>
    <cfRule type="containsText" dxfId="24" priority="32" operator="containsText" text="Importante">
      <formula>NOT(ISERROR(SEARCH("Importante",M8)))</formula>
    </cfRule>
    <cfRule type="containsText" dxfId="23" priority="31" operator="containsText" text="Inaceptable">
      <formula>NOT(ISERROR(SEARCH("Inaceptable",M8)))</formula>
    </cfRule>
    <cfRule type="containsText" dxfId="22" priority="30" operator="containsText" text="Importante">
      <formula>NOT(ISERROR(SEARCH("Importante",M8)))</formula>
    </cfRule>
    <cfRule type="containsText" dxfId="21" priority="29" operator="containsText" text="Moderado">
      <formula>NOT(ISERROR(SEARCH("Moderado",M8)))</formula>
    </cfRule>
    <cfRule type="containsText" dxfId="20" priority="35" operator="containsText" text="Aceptable">
      <formula>NOT(ISERROR(SEARCH("Aceptable",M8)))</formula>
    </cfRule>
    <cfRule type="containsText" dxfId="19" priority="34" operator="containsText" text="Tolerable">
      <formula>NOT(ISERROR(SEARCH("Tolerable",M8)))</formula>
    </cfRule>
  </conditionalFormatting>
  <conditionalFormatting sqref="M30:M31">
    <cfRule type="containsText" dxfId="18" priority="11" operator="containsText" text="Moderada">
      <formula>NOT(ISERROR(SEARCH("Moderada",M30)))</formula>
    </cfRule>
    <cfRule type="containsText" dxfId="17" priority="7" operator="containsText" text="Moderado">
      <formula>NOT(ISERROR(SEARCH("Moderado",M30)))</formula>
    </cfRule>
    <cfRule type="containsText" dxfId="16" priority="8" operator="containsText" text="Importante">
      <formula>NOT(ISERROR(SEARCH("Importante",M30)))</formula>
    </cfRule>
    <cfRule type="containsText" dxfId="15" priority="9" operator="containsText" text="Inaceptable">
      <formula>NOT(ISERROR(SEARCH("Inaceptable",M30)))</formula>
    </cfRule>
    <cfRule type="containsText" dxfId="14" priority="10" operator="containsText" text="Importante">
      <formula>NOT(ISERROR(SEARCH("Importante",M30)))</formula>
    </cfRule>
    <cfRule type="containsText" dxfId="13" priority="12" operator="containsText" text="Tolerable">
      <formula>NOT(ISERROR(SEARCH("Tolerable",M30)))</formula>
    </cfRule>
    <cfRule type="containsText" dxfId="12" priority="13" operator="containsText" text="Aceptable">
      <formula>NOT(ISERROR(SEARCH("Aceptable",M30)))</formula>
    </cfRule>
  </conditionalFormatting>
  <conditionalFormatting sqref="W8:W11 W14:W16 W18:W33">
    <cfRule type="containsText" dxfId="11" priority="28" operator="containsText" text="Aceptable">
      <formula>NOT(ISERROR(SEARCH("Aceptable",W8)))</formula>
    </cfRule>
    <cfRule type="containsText" dxfId="10" priority="24" operator="containsText" text="Inaceptable">
      <formula>NOT(ISERROR(SEARCH("Inaceptable",W8)))</formula>
    </cfRule>
    <cfRule type="containsText" dxfId="9" priority="25" operator="containsText" text="Importante">
      <formula>NOT(ISERROR(SEARCH("Importante",W8)))</formula>
    </cfRule>
    <cfRule type="containsText" dxfId="8" priority="26" operator="containsText" text="Moderado">
      <formula>NOT(ISERROR(SEARCH("Moderado",W8)))</formula>
    </cfRule>
    <cfRule type="containsText" dxfId="7" priority="27" operator="containsText" text="Torerable">
      <formula>NOT(ISERROR(SEARCH("Torerable",W8)))</formula>
    </cfRule>
  </conditionalFormatting>
  <conditionalFormatting sqref="W18:W33 W8:W11 W14:W16">
    <cfRule type="containsText" dxfId="6" priority="23" operator="containsText" text="Tolerable">
      <formula>NOT(ISERROR(SEARCH("Tolerable",W8)))</formula>
    </cfRule>
  </conditionalFormatting>
  <conditionalFormatting sqref="W30:W31">
    <cfRule type="containsText" dxfId="5" priority="3" operator="containsText" text="Importante">
      <formula>NOT(ISERROR(SEARCH("Importante",W30)))</formula>
    </cfRule>
    <cfRule type="containsText" dxfId="4" priority="1" operator="containsText" text="Tolerable">
      <formula>NOT(ISERROR(SEARCH("Tolerable",W30)))</formula>
    </cfRule>
    <cfRule type="containsText" dxfId="3" priority="2" operator="containsText" text="Inaceptable">
      <formula>NOT(ISERROR(SEARCH("Inaceptable",W30)))</formula>
    </cfRule>
    <cfRule type="containsText" dxfId="2" priority="6" operator="containsText" text="Aceptable">
      <formula>NOT(ISERROR(SEARCH("Aceptable",W30)))</formula>
    </cfRule>
    <cfRule type="containsText" dxfId="1" priority="5" operator="containsText" text="Torerable">
      <formula>NOT(ISERROR(SEARCH("Torerable",W30)))</formula>
    </cfRule>
    <cfRule type="containsText" dxfId="0" priority="4" operator="containsText" text="Moderado">
      <formula>NOT(ISERROR(SEARCH("Moderado",W30)))</formula>
    </cfRule>
  </conditionalFormatting>
  <dataValidations count="12">
    <dataValidation type="list" allowBlank="1" showInputMessage="1" showErrorMessage="1" sqref="P30:P36 P8:P20" xr:uid="{9095E11A-C05A-4F8D-ABE4-6658E3486D8F}">
      <formula1>$P$38:$P$39</formula1>
    </dataValidation>
    <dataValidation type="list" allowBlank="1" showInputMessage="1" showErrorMessage="1" sqref="O30:O34 O8:O20" xr:uid="{9E004617-B239-4EB5-946D-42CC79CDA631}">
      <formula1>$O$38:$O$39</formula1>
    </dataValidation>
    <dataValidation type="list" allowBlank="1" showInputMessage="1" showErrorMessage="1" sqref="I30:I34 I8:I20" xr:uid="{FCC34916-34E0-4534-9248-C8C491FC4AF5}">
      <formula1>$I$36:$I$38</formula1>
    </dataValidation>
    <dataValidation type="list" allowBlank="1" showInputMessage="1" showErrorMessage="1" sqref="G30:G34 G8:G20" xr:uid="{F8ECB1DB-1B71-445C-BE42-D95FD2B863D6}">
      <formula1>$G$36:$G$38</formula1>
    </dataValidation>
    <dataValidation type="list" allowBlank="1" showInputMessage="1" showErrorMessage="1" sqref="D32:D34 D18:D19 D16 D14 D11 D8:D9" xr:uid="{2770FD69-0E97-4E64-8A02-B3FAE504F551}">
      <formula1>$D$37:$D$43</formula1>
    </dataValidation>
    <dataValidation type="list" allowBlank="1" showInputMessage="1" showErrorMessage="1" sqref="P21:P29" xr:uid="{CEDBEC02-014F-4F9C-A3CF-F2F6678F94A4}">
      <formula1>$P$37:$P$38</formula1>
    </dataValidation>
    <dataValidation type="list" allowBlank="1" showInputMessage="1" showErrorMessage="1" sqref="O21:O29" xr:uid="{19E13B45-8D64-48AB-A67C-C1B110B71DC3}">
      <formula1>$O$37:$O$38</formula1>
    </dataValidation>
    <dataValidation type="list" allowBlank="1" showInputMessage="1" showErrorMessage="1" sqref="I21:I29" xr:uid="{064EB302-8663-4555-A5F2-B474F75B8E2F}">
      <formula1>$I$35:$I$37</formula1>
    </dataValidation>
    <dataValidation type="list" allowBlank="1" showInputMessage="1" showErrorMessage="1" sqref="G21:G29" xr:uid="{6E79368A-C07A-479D-8B3D-E10CC57DB29D}">
      <formula1>$G$35:$G$37</formula1>
    </dataValidation>
    <dataValidation type="list" allowBlank="1" showInputMessage="1" showErrorMessage="1" sqref="D21 D24:D27" xr:uid="{AEFD0151-D1A6-47E5-A9CD-93727DC49D1A}">
      <formula1>$D$36:$D$42</formula1>
    </dataValidation>
    <dataValidation type="list" allowBlank="1" showInputMessage="1" showErrorMessage="1" sqref="X21:X27" xr:uid="{A75F7FBA-A954-43FC-9C51-E84B04DBCFFE}">
      <formula1>$X$34:$X$38</formula1>
    </dataValidation>
    <dataValidation type="list" allowBlank="1" showInputMessage="1" showErrorMessage="1" sqref="X8:X9 X14 X11 X18:X19 X16 X30" xr:uid="{B43F774A-7019-446C-9080-E23C1A02D921}">
      <formula1>$X$35:$X$39</formula1>
    </dataValidation>
  </dataValidations>
  <hyperlinks>
    <hyperlink ref="I7" location="'Estructura de Riesgos FP'!F3" display="Impacto" xr:uid="{62BD0395-45C0-49D0-87F7-4454813687AD}"/>
    <hyperlink ref="G7" location="'Estructura de Riesgos FP'!E3" display="Probabilidad" xr:uid="{91A278DE-BABD-4926-9732-0CA830C939C8}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NEGRETE ROJAS</dc:creator>
  <cp:lastModifiedBy>ALEXANDRA NEGRETE ROJAS</cp:lastModifiedBy>
  <dcterms:created xsi:type="dcterms:W3CDTF">2023-01-30T20:56:48Z</dcterms:created>
  <dcterms:modified xsi:type="dcterms:W3CDTF">2024-01-31T14:11:15Z</dcterms:modified>
</cp:coreProperties>
</file>